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xua\CBDT\CBDT 2026\Thang 1\Tuan 1\"/>
    </mc:Choice>
  </mc:AlternateContent>
  <xr:revisionPtr revIDLastSave="0" documentId="8_{895A40D9-2453-4E91-ABE7-966C163A8873}" xr6:coauthVersionLast="47" xr6:coauthVersionMax="47" xr10:uidLastSave="{00000000-0000-0000-0000-000000000000}"/>
  <bookViews>
    <workbookView xWindow="-120" yWindow="-120" windowWidth="24240" windowHeight="13140" tabRatio="768" firstSheet="1" activeTab="11" xr2:uid="{00000000-000D-0000-FFFF-FFFF00000000}"/>
  </bookViews>
  <sheets>
    <sheet name="foxz" sheetId="8" state="veryHidden" r:id="rId1"/>
    <sheet name="Chi" sheetId="4" r:id="rId2"/>
    <sheet name="01 KT" sheetId="32" r:id="rId3"/>
    <sheet name="02 GD" sheetId="48" r:id="rId4"/>
    <sheet name="PB01" sheetId="35" r:id="rId5"/>
    <sheet name="03 VH" sheetId="37" r:id="rId6"/>
    <sheet name="04 YT" sheetId="38" r:id="rId7"/>
    <sheet name="05 ĐBXH" sheetId="39" r:id="rId8"/>
    <sheet name="06 QLHC" sheetId="45" r:id="rId9"/>
    <sheet name="B02" sheetId="49" state="hidden" r:id="rId10"/>
    <sheet name="B03" sheetId="50" state="hidden" r:id="rId11"/>
    <sheet name="07 QPAN" sheetId="41" r:id="rId12"/>
    <sheet name="TĐKT" sheetId="51" state="hidden" r:id="rId13"/>
    <sheet name="CCTL " sheetId="46" state="hidden" r:id="rId14"/>
    <sheet name="Chưa phân bổ" sheetId="47" state="hidden" r:id="rId15"/>
  </sheets>
  <definedNames>
    <definedName name="_xlnm.Print_Area" localSheetId="2">'01 KT'!$A$1:$I$83</definedName>
    <definedName name="_xlnm.Print_Area" localSheetId="8">'06 QLHC'!$A$1:$L$50</definedName>
    <definedName name="_xlnm.Print_Titles" localSheetId="8">'06 QLHC'!$5:$6</definedName>
    <definedName name="_xlnm.Print_Titles" localSheetId="10">'B03'!$4:$4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45" l="1"/>
  <c r="E11" i="45"/>
  <c r="C12" i="32"/>
  <c r="F7" i="49"/>
  <c r="F5" i="49" s="1"/>
  <c r="E15" i="45" l="1"/>
  <c r="F15" i="45"/>
  <c r="G15" i="45"/>
  <c r="H15" i="45"/>
  <c r="F10" i="49"/>
  <c r="F13" i="45"/>
  <c r="I35" i="45"/>
  <c r="I15" i="45" s="1"/>
  <c r="F14" i="49"/>
  <c r="C36" i="45"/>
  <c r="D17" i="49"/>
  <c r="F17" i="49" s="1"/>
  <c r="D16" i="49"/>
  <c r="F16" i="49" s="1"/>
  <c r="C28" i="45"/>
  <c r="E6" i="49"/>
  <c r="F15" i="49" l="1"/>
  <c r="C8" i="37"/>
  <c r="C15" i="37"/>
  <c r="C7" i="37" s="1"/>
  <c r="C29" i="32"/>
  <c r="C11" i="32"/>
  <c r="D14" i="4"/>
  <c r="D15" i="4"/>
  <c r="C13" i="39" l="1"/>
  <c r="C8" i="39" s="1"/>
  <c r="C7" i="39" s="1"/>
  <c r="C8" i="48"/>
  <c r="C7" i="48" s="1"/>
  <c r="J10" i="35"/>
  <c r="H10" i="35"/>
  <c r="G10" i="35"/>
  <c r="F10" i="35"/>
  <c r="E10" i="35"/>
  <c r="C8" i="32"/>
  <c r="E7" i="49"/>
  <c r="C8" i="41"/>
  <c r="C7" i="41" s="1"/>
  <c r="C13" i="38"/>
  <c r="C9" i="38"/>
  <c r="C22" i="39"/>
  <c r="C9" i="51"/>
  <c r="C8" i="51"/>
  <c r="A3" i="51"/>
  <c r="F76" i="50"/>
  <c r="G76" i="50" s="1"/>
  <c r="F75" i="50"/>
  <c r="G75" i="50" s="1"/>
  <c r="F74" i="50"/>
  <c r="G74" i="50" s="1"/>
  <c r="G72" i="50"/>
  <c r="G71" i="50"/>
  <c r="G69" i="50"/>
  <c r="G68" i="50"/>
  <c r="F67" i="50"/>
  <c r="G67" i="50" s="1"/>
  <c r="G66" i="50" s="1"/>
  <c r="G65" i="50"/>
  <c r="D64" i="50"/>
  <c r="G64" i="50" s="1"/>
  <c r="G63" i="50"/>
  <c r="G61" i="50"/>
  <c r="G60" i="50"/>
  <c r="G59" i="50"/>
  <c r="G57" i="50"/>
  <c r="G56" i="50"/>
  <c r="G55" i="50"/>
  <c r="G52" i="50"/>
  <c r="G51" i="50"/>
  <c r="G50" i="50"/>
  <c r="G48" i="50"/>
  <c r="G47" i="50"/>
  <c r="G46" i="50"/>
  <c r="G45" i="50"/>
  <c r="G42" i="50"/>
  <c r="D41" i="50"/>
  <c r="G41" i="50" s="1"/>
  <c r="D40" i="50"/>
  <c r="G40" i="50" s="1"/>
  <c r="G39" i="50"/>
  <c r="G37" i="50"/>
  <c r="G36" i="50"/>
  <c r="G35" i="50"/>
  <c r="G34" i="50"/>
  <c r="G33" i="50"/>
  <c r="G31" i="50"/>
  <c r="G30" i="50"/>
  <c r="G29" i="50"/>
  <c r="G28" i="50"/>
  <c r="G27" i="50"/>
  <c r="G26" i="50"/>
  <c r="G25" i="50"/>
  <c r="G24" i="50"/>
  <c r="G23" i="50"/>
  <c r="G22" i="50"/>
  <c r="G21" i="50"/>
  <c r="G20" i="50"/>
  <c r="G19" i="50" s="1"/>
  <c r="G18" i="50"/>
  <c r="G17" i="50"/>
  <c r="G16" i="50"/>
  <c r="G15" i="50"/>
  <c r="G14" i="50"/>
  <c r="G13" i="50"/>
  <c r="G12" i="50"/>
  <c r="G11" i="50"/>
  <c r="G10" i="50"/>
  <c r="G9" i="50"/>
  <c r="G8" i="50"/>
  <c r="G7" i="50"/>
  <c r="G6" i="50" l="1"/>
  <c r="G43" i="50"/>
  <c r="C7" i="38"/>
  <c r="G32" i="50"/>
  <c r="C7" i="32"/>
  <c r="C8" i="38"/>
  <c r="G73" i="50"/>
  <c r="G53" i="50"/>
  <c r="G5" i="50" s="1"/>
  <c r="G38" i="50"/>
  <c r="I11" i="45" l="1"/>
  <c r="H11" i="45"/>
  <c r="G11" i="45"/>
  <c r="F11" i="45"/>
  <c r="E8" i="45"/>
  <c r="D8" i="45"/>
  <c r="C7" i="47" l="1"/>
  <c r="J7" i="45"/>
  <c r="C9" i="46"/>
  <c r="F10" i="4"/>
  <c r="A3" i="48"/>
  <c r="G16" i="4"/>
  <c r="G8" i="39"/>
  <c r="G7" i="39" s="1"/>
  <c r="E8" i="39"/>
  <c r="E7" i="39" s="1"/>
  <c r="G7" i="37"/>
  <c r="G7" i="32"/>
  <c r="K10" i="35"/>
  <c r="C11" i="35"/>
  <c r="C13" i="35"/>
  <c r="C14" i="35"/>
  <c r="C15" i="35"/>
  <c r="D10" i="35" l="1"/>
  <c r="D7" i="35" s="1"/>
  <c r="E7" i="35"/>
  <c r="F7" i="35"/>
  <c r="G7" i="35"/>
  <c r="H7" i="35"/>
  <c r="J7" i="35"/>
  <c r="E24" i="32"/>
  <c r="E12" i="32" s="1"/>
  <c r="H7" i="32" l="1"/>
  <c r="C8" i="47"/>
  <c r="C9" i="35"/>
  <c r="C16" i="35"/>
  <c r="I12" i="35" l="1"/>
  <c r="C12" i="35" l="1"/>
  <c r="C10" i="35" s="1"/>
  <c r="I10" i="35"/>
  <c r="I7" i="35"/>
  <c r="C14" i="46"/>
  <c r="O14" i="35" l="1"/>
  <c r="P14" i="35" s="1"/>
  <c r="O12" i="35"/>
  <c r="P12" i="35" l="1"/>
  <c r="C8" i="35" l="1"/>
  <c r="C7" i="35" s="1"/>
  <c r="O15" i="35"/>
  <c r="P15" i="35" s="1"/>
  <c r="F25" i="35"/>
  <c r="G10" i="4" l="1"/>
  <c r="G25" i="35"/>
  <c r="J25" i="35"/>
  <c r="H25" i="35"/>
  <c r="I25" i="35"/>
  <c r="E25" i="35"/>
  <c r="F16" i="32" l="1"/>
  <c r="F12" i="32" s="1"/>
  <c r="C13" i="47"/>
  <c r="C63" i="47"/>
  <c r="F8" i="37"/>
  <c r="F7" i="37" s="1"/>
  <c r="H8" i="37"/>
  <c r="H7" i="37" s="1"/>
  <c r="G17" i="41"/>
  <c r="F16" i="41"/>
  <c r="F15" i="4" l="1"/>
  <c r="G15" i="4" s="1"/>
  <c r="C11" i="47"/>
  <c r="C8" i="46"/>
  <c r="C12" i="46"/>
  <c r="F13" i="39" l="1"/>
  <c r="K7" i="45"/>
  <c r="C17" i="45"/>
  <c r="C18" i="45"/>
  <c r="C19" i="45"/>
  <c r="C20" i="45"/>
  <c r="C21" i="45"/>
  <c r="C22" i="45"/>
  <c r="C23" i="45"/>
  <c r="C24" i="45"/>
  <c r="C25" i="45"/>
  <c r="C26" i="45"/>
  <c r="C27" i="45"/>
  <c r="C29" i="45"/>
  <c r="C30" i="45"/>
  <c r="C10" i="51" s="1"/>
  <c r="C7" i="51" s="1"/>
  <c r="C31" i="45"/>
  <c r="C32" i="45"/>
  <c r="C33" i="45"/>
  <c r="C34" i="45"/>
  <c r="C10" i="45"/>
  <c r="C12" i="45"/>
  <c r="C13" i="45"/>
  <c r="C14" i="45"/>
  <c r="C9" i="45"/>
  <c r="C12" i="47"/>
  <c r="E8" i="32"/>
  <c r="F17" i="39" l="1"/>
  <c r="F8" i="39" s="1"/>
  <c r="F7" i="39" s="1"/>
  <c r="F11" i="32"/>
  <c r="E7" i="32"/>
  <c r="C10" i="47"/>
  <c r="C11" i="46"/>
  <c r="C66" i="46"/>
  <c r="C10" i="46"/>
  <c r="C9" i="47"/>
  <c r="E11" i="37"/>
  <c r="E8" i="37" s="1"/>
  <c r="E7" i="37" s="1"/>
  <c r="E21" i="38"/>
  <c r="E17" i="38"/>
  <c r="C6" i="47" l="1"/>
  <c r="F13" i="4"/>
  <c r="G13" i="4" s="1"/>
  <c r="F8" i="32"/>
  <c r="F7" i="32" s="1"/>
  <c r="F9" i="4" l="1"/>
  <c r="D16" i="45"/>
  <c r="D15" i="45" s="1"/>
  <c r="G9" i="4" l="1"/>
  <c r="C16" i="45"/>
  <c r="I8" i="45"/>
  <c r="H8" i="45"/>
  <c r="G8" i="45"/>
  <c r="F12" i="4" l="1"/>
  <c r="G12" i="4" s="1"/>
  <c r="C11" i="45"/>
  <c r="C8" i="45" s="1"/>
  <c r="D7" i="45"/>
  <c r="E7" i="45"/>
  <c r="F8" i="45"/>
  <c r="F7" i="45" s="1"/>
  <c r="H7" i="45"/>
  <c r="C37" i="45"/>
  <c r="C13" i="46" s="1"/>
  <c r="E7" i="38" l="1"/>
  <c r="G7" i="45"/>
  <c r="I7" i="45"/>
  <c r="C35" i="45"/>
  <c r="C15" i="45" s="1"/>
  <c r="C7" i="45" l="1"/>
  <c r="F14" i="4" s="1"/>
  <c r="O13" i="35"/>
  <c r="G14" i="4" l="1"/>
  <c r="P13" i="35"/>
  <c r="A3" i="41" l="1"/>
  <c r="A3" i="46" s="1"/>
  <c r="I7" i="39"/>
  <c r="A3" i="39" l="1"/>
  <c r="A3" i="45" s="1"/>
  <c r="F11" i="4" l="1"/>
  <c r="G11" i="4" l="1"/>
  <c r="F8" i="4"/>
  <c r="P10" i="35"/>
  <c r="C6" i="4"/>
  <c r="D8" i="4" l="1"/>
  <c r="D6" i="4" s="1"/>
  <c r="A3" i="38" l="1"/>
  <c r="A3" i="35"/>
  <c r="A3" i="37"/>
  <c r="A3" i="32"/>
  <c r="C7" i="46"/>
  <c r="E8" i="46" s="1"/>
</calcChain>
</file>

<file path=xl/sharedStrings.xml><?xml version="1.0" encoding="utf-8"?>
<sst xmlns="http://schemas.openxmlformats.org/spreadsheetml/2006/main" count="649" uniqueCount="314">
  <si>
    <t>STT</t>
  </si>
  <si>
    <t>I</t>
  </si>
  <si>
    <t>II</t>
  </si>
  <si>
    <t>III</t>
  </si>
  <si>
    <t>Chi đầu tư phát triển</t>
  </si>
  <si>
    <t>Chi thường xuyên</t>
  </si>
  <si>
    <t>ĐVT: Đồng</t>
  </si>
  <si>
    <t>PHỤ LỤC SỐ 01</t>
  </si>
  <si>
    <t>Ghi chú</t>
  </si>
  <si>
    <t>Tổng số</t>
  </si>
  <si>
    <t>Dự toán
 tỉnh giao</t>
  </si>
  <si>
    <t>Trong đó</t>
  </si>
  <si>
    <t>Nội dung</t>
  </si>
  <si>
    <t>Tổng cộng:</t>
  </si>
  <si>
    <t>Chi đảm bảo xã hội</t>
  </si>
  <si>
    <t>Dự phòng ngân sách</t>
  </si>
  <si>
    <t>Chi sự nghiệp kinh tế, môi trường</t>
  </si>
  <si>
    <t>Chi giáo dục - đào tạo và dạy nghề</t>
  </si>
  <si>
    <t>Chi quản lý hành chính</t>
  </si>
  <si>
    <t>Chi an ninh - quốc phòng</t>
  </si>
  <si>
    <t>Văn phòng Đảng ủy xã</t>
  </si>
  <si>
    <t>Ủy ban MTTQ xã</t>
  </si>
  <si>
    <t>Kinh phí tự chủ</t>
  </si>
  <si>
    <t>Kinh phí không tự chủ</t>
  </si>
  <si>
    <t>DỰ TOÁN CHI NGÂN SÁCH XÃ NĂM 2026</t>
  </si>
  <si>
    <t>Chi sự nghiệp Văn hóa - Thông tin, TD-TT, PTTH</t>
  </si>
  <si>
    <t>Chi sự nghiệp Y tế</t>
  </si>
  <si>
    <t>Chi khác ngân sách</t>
  </si>
  <si>
    <t>Các nội dung đơn vị đề nghị, chưa bố trí được KP</t>
  </si>
  <si>
    <t>Kinh phí hỗ trợ Quỹ hỗ trợ nông dân huyện Sông Mã</t>
  </si>
  <si>
    <t>Quỹ HT nông dân</t>
  </si>
  <si>
    <t xml:space="preserve"> - Kinh phí thực hiện mô hình điểm bảo vệ và phát triển rừng tại xã Mường Cai (trồng rừng, khoanh nuôi tái sinh\)</t>
  </si>
  <si>
    <t>Phòng NN&amp;PTNT (20ha), NN đề nghị 50ha, mới bố trí 30ha</t>
  </si>
  <si>
    <t xml:space="preserve"> - Hỗ trợ giống cây ăn quả cho các hộ dân xã Chiềng Sơ để phấn đấu đạt chuẩn NTM 2019</t>
  </si>
  <si>
    <t>Trạm khuyến nông</t>
  </si>
  <si>
    <t>Mô hình trồng cây Cà Chua thân gỗ</t>
  </si>
  <si>
    <t>Cập nhật cục bộ tổng thể quy hoạch chung mở rộng thị trấn, huyện Sông Mã, tỉnh sơn la đến năm 2020 và tầm nhìn đến 2025 sau khi đã thực hiện xong các quy hoạch chi tiết tỷ lệ 1/500</t>
  </si>
  <si>
    <t>Phòng KT&amp;HT</t>
  </si>
  <si>
    <t>Đồ án QHCT tỷ lệ 1/500 khu đô thị Biên hòa, thị trấn Sông Mã</t>
  </si>
  <si>
    <t>Điều chỉnh QHCT tỷ lệ 1/500, 07 khu phía đông (1,2,3,4,5,7,8) thị trấn Sông Mã, huyện Sông Mã tỉnh Sơn La theo đồ án điều chỉnh mở rộng QHC XD thị trấn Sông Mã, huyện Sông Mã, tỉnh Sơn La đến năm 2020 và tầm nhìn đến năm 2025</t>
  </si>
  <si>
    <t xml:space="preserve"> - Kinh phí xây dựng mô hình thâm canh quýt Huổi Khe - Mường Cai</t>
  </si>
  <si>
    <t>DỰ TOÁN CHI NĂM 2026 - SỰ NGHIỆP KINH TẾ</t>
  </si>
  <si>
    <t>Đơn vị tính: Đồng</t>
  </si>
  <si>
    <t>Kinh phí duy tu, bảo dưỡng đường giao thông</t>
  </si>
  <si>
    <t>NỘI DUNG</t>
  </si>
  <si>
    <t>Kinh phí tham gia trưng bày sản phẩm nông sản tại các sự kiện, hội nghị,…</t>
  </si>
  <si>
    <t xml:space="preserve"> </t>
  </si>
  <si>
    <t>Dự toán năm 2026</t>
  </si>
  <si>
    <t>Kinh phí sửa chữa, cải tạo, nâng cấp, mở rộng, xây dựng mới hạng mục tại các công trình trường lớp học</t>
  </si>
  <si>
    <t>1</t>
  </si>
  <si>
    <t>2</t>
  </si>
  <si>
    <t>3</t>
  </si>
  <si>
    <t>4</t>
  </si>
  <si>
    <t>5</t>
  </si>
  <si>
    <t>Chính sách về giáo dục đối với người khuyết tật</t>
  </si>
  <si>
    <t>6</t>
  </si>
  <si>
    <t>7</t>
  </si>
  <si>
    <t>DỰ TOÁN CHI NĂM 2026 - SỰ NGHIỆP GIÁO DỤC, ĐÀO TẠO</t>
  </si>
  <si>
    <t>Quỹ tiền lương</t>
  </si>
  <si>
    <t>Quỹ tiền thưởng</t>
  </si>
  <si>
    <t>Kinh phí thực hiện các nhiệm vụ chung lĩnh vực giáo dục</t>
  </si>
  <si>
    <t>DỰ TOÁN CHI NĂM 2026 - Chi sự nghiệp Văn hóa - Thông tin, TD-TT, PTTH</t>
  </si>
  <si>
    <t>Kinh phí tuyên truyền, kỷ niệm các ngày lễ lớn; kinh phí tăng thời lượng phát sóng, phát thanh - truyền hình bằng tiếng dân tộc, kinh phí nhuận bút</t>
  </si>
  <si>
    <t>Kinh phí quảng bá văn hóa, du lịch</t>
  </si>
  <si>
    <t>Tổ chức các lễ hội</t>
  </si>
  <si>
    <t>Kinh phí hoạt động thường xuyên</t>
  </si>
  <si>
    <t>Dự toán xã giao</t>
  </si>
  <si>
    <t>BIỂU TỔNG HỢP</t>
  </si>
  <si>
    <t>Chi tiết tại phụ lục số 01</t>
  </si>
  <si>
    <t>Chi tiết tại phụ lục số 03</t>
  </si>
  <si>
    <t>Chi tiết tại phụ lục số 02</t>
  </si>
  <si>
    <t>Chi tiết tại phụ lục số 04</t>
  </si>
  <si>
    <t>Chi tiết tại phụ lục số 05</t>
  </si>
  <si>
    <t>Chi tiết tại phụ lục số 06</t>
  </si>
  <si>
    <t>Chi tiết tại phụ lục số 07</t>
  </si>
  <si>
    <t>Kinh phí thực hiện nhiệm vụ phát sinh</t>
  </si>
  <si>
    <t>Kinh phí thả cá nhân Ngày truyền thống nghề cá Việt Nam 01/4 (thả cá giống tái tạo nguồn lợi thủy sản)</t>
  </si>
  <si>
    <t>Kinh phí hỗ trợ trực ban phòng chống lũ bão; Trực phòng cháy, chữa cháy rừng; Kinh phí phòng cháy, chữa cháy rừng, tuyên truyền bảo vệ rừng</t>
  </si>
  <si>
    <t>Kinh phí tuyên truyền bảo vệ môi trường</t>
  </si>
  <si>
    <t>Kinh phí thu gom, vận chuyển vỏ bao bì thuốc BVTV qua sử dụng</t>
  </si>
  <si>
    <t>Kinh phí mua test thử nhanh cho kiểm tra ATTP nông nghiệp</t>
  </si>
  <si>
    <t>Kinh phí công tiêm vắc xin, phun tiêu độc khử trùng các đợt phòng chống dịch bệnh</t>
  </si>
  <si>
    <t>Tiết kiệm 10% thực hiện CCTL</t>
  </si>
  <si>
    <t>Kinh phí lập điều chỉnh quy hoạch</t>
  </si>
  <si>
    <t>Trường Mầm non Hương Sen Chiềng Cang</t>
  </si>
  <si>
    <t>Trường Mầm non Bình Minh Mường Hung</t>
  </si>
  <si>
    <t>Trường Tiểu học Chiềng Cang</t>
  </si>
  <si>
    <t>Trường Tiểu học Mường Hung</t>
  </si>
  <si>
    <t>Trường THCS Chiềng Cang</t>
  </si>
  <si>
    <t>Trường THCS Mường Hung</t>
  </si>
  <si>
    <t xml:space="preserve">Kinh phí thực hiện chính sách khuyến học theo Nghị quyết số 82/2014, 21/2016/NQ-HĐND, Nghị quyết số 124/2019/NQ-HĐND ngày 06/12/2019 </t>
  </si>
  <si>
    <t>DỰ TOÁN CHI NĂM 2026 - CHI SỰ NGHIỆP Y TẾ</t>
  </si>
  <si>
    <t>PHỤ LỤC SỐ 02</t>
  </si>
  <si>
    <t>PHỤ LỤC SỐ 03</t>
  </si>
  <si>
    <t>PHỤ LỤC SỐ 04</t>
  </si>
  <si>
    <t>PHỤ LỤC SỐ 05</t>
  </si>
  <si>
    <t>DỰ TOÁN CHI NĂM 2026 - CHI ĐẢM BẢO XÃ HỘI</t>
  </si>
  <si>
    <t>Kinh phí thực hiện chế độ với cán bộ xã nghỉ việc hưởng trợ cấp hàng tháng</t>
  </si>
  <si>
    <t>Kinh phí thực hiện chế độ trợ cấp xã hội hàng tháng cho các đối tượng bảo trợ xã hội; trợ cấp hưu trí hàng tháng</t>
  </si>
  <si>
    <t>Kinh phí hỗ trợ tiền điện cho hộ nghèo, hộ chính sách xã hội</t>
  </si>
  <si>
    <t xml:space="preserve">Kinh phí thực hiện Pháp lệnh ưu đãi NCC với Cách mạng </t>
  </si>
  <si>
    <t>Công an xã</t>
  </si>
  <si>
    <t>Chế độ đối với người có uy tín trong đồng bào dân tộc thiểu số theo Quyết định số 12/QĐ-TTg</t>
  </si>
  <si>
    <t>Kinh phí liên gia tự quản</t>
  </si>
  <si>
    <t>Kinh phí chi thực hiện các biện pháp tái hòa nhập cộng đồng đối với người chấp hành xong hình phạt tù</t>
  </si>
  <si>
    <t>DỰ TOÁN CHI NĂM 2026 - CHI QUẢN LÝ HÀNH CHÍNH</t>
  </si>
  <si>
    <t>Kinh phí thực hiện theo Quyết định số: 169/QĐ-TW ngày 24/6/2008</t>
  </si>
  <si>
    <t xml:space="preserve">- Chi trợ cấp ưu đãi theo Pháp lệnh ưu đãi người có công và Pháp lệnh Bà mẹ Việt Nam Anh Hùng </t>
  </si>
  <si>
    <t>- Chi công việc (chi công tác mộ, nghĩa trang liệt sỹ, công tác quản lý…)</t>
  </si>
  <si>
    <t>Kinh phí thực hiện chương trình mỗi xã một sản phẩm (OCOP)</t>
  </si>
  <si>
    <t>DỰ TOÁN CHI NĂM 2026 - CHI QUỐC PHÒNG - AN NINH</t>
  </si>
  <si>
    <t>Kinh phí phụ cấp dân quân tự vệ</t>
  </si>
  <si>
    <t>Hỗ trợ kinh phí công tác QLNN về phòng cháy chữa cháy</t>
  </si>
  <si>
    <t>Kinh phí thực hiện chính sách đối với Tổ ANTT ở cơ sở theo Nghị quyết số 83/2024/NQ-HĐND</t>
  </si>
  <si>
    <t>Kinh phí đối ngoại</t>
  </si>
  <si>
    <t>Kinh phí tổ chức Lễ phát động tết trồng cây</t>
  </si>
  <si>
    <t>IV</t>
  </si>
  <si>
    <t>V</t>
  </si>
  <si>
    <t>PHỤ LỤC SỐ 08</t>
  </si>
  <si>
    <t>PHỤ LỤC SỐ 07</t>
  </si>
  <si>
    <t>PHỤ LỤC SỐ 06</t>
  </si>
  <si>
    <t xml:space="preserve">Kinh phí cuộc vận động "Toàn dân đoàn kết xây dựng NTM, đô thị văn minh" theo Nghị quyết số 74/2018/NQ-HĐND </t>
  </si>
  <si>
    <t>Kinh phí thăm hỏi đối tượng chính sách nhân dịp tết nguyên đán, nhân ngày 27/7</t>
  </si>
  <si>
    <t>Kinh phí thực hiện công tác rà soát hộ nghèo</t>
  </si>
  <si>
    <t xml:space="preserve">Kinh phí phòng, chống ma túy </t>
  </si>
  <si>
    <t>Kinh phí tổ chức đại hội thể dục thể thao</t>
  </si>
  <si>
    <t>Chi thanh tra nhân dân</t>
  </si>
  <si>
    <t>Chi giám sát cộng đồng</t>
  </si>
  <si>
    <t>Kinh phí hòa giải cơ sở</t>
  </si>
  <si>
    <t>Quỹ thi đua khen thưởng</t>
  </si>
  <si>
    <t>Khuyeest tatj</t>
  </si>
  <si>
    <t>Quyx khen thuwowngr</t>
  </si>
  <si>
    <t>Tang cuong TV</t>
  </si>
  <si>
    <t>Xax DBKK</t>
  </si>
  <si>
    <t>Mien giam hoc phi</t>
  </si>
  <si>
    <t>- Kinh phí thực hiện tổ chức nấu ăn cho HS bán trú theo NQ 20/2016; 140/2020/ HĐND</t>
  </si>
  <si>
    <t>- Kinh phí hỗ trợ ăn trưa đối với trẻ mẫu giáo và chính sách với giáo viên mầm non theo NĐ số 105/2020/NĐ-CP</t>
  </si>
  <si>
    <t>Chi TX</t>
  </si>
  <si>
    <t xml:space="preserve">Chính sách Trung ương </t>
  </si>
  <si>
    <t>Kinh phí phụ cấp cộng tác viên dân số</t>
  </si>
  <si>
    <t>Kinh phí thực hiện chế độ trực</t>
  </si>
  <si>
    <t>Kinh phí thực hiện chính sách phòng chống ma túy</t>
  </si>
  <si>
    <t>Hỗ trợ cấp phát thuốc Methadone</t>
  </si>
  <si>
    <t>Chi tiết theo Đơn vị dự toán</t>
  </si>
  <si>
    <t>Văn phòng HĐND và UBND xã</t>
  </si>
  <si>
    <t>TỔNG CỘNG</t>
  </si>
  <si>
    <t>KINH PHÍ TỰ CHỦ</t>
  </si>
  <si>
    <t>Kinh phí Quỹ tiền thưởng theo Nghị định 73/2024/NĐ-CP</t>
  </si>
  <si>
    <t>Chi thường xuyên theo định mức biên chế</t>
  </si>
  <si>
    <t>Kinh phí tổ chức Bầu cử Đại biểu Quốc hội khóa XIV và Đại biểu HĐND các cấp nhiệm kỳ 2026-2030</t>
  </si>
  <si>
    <t xml:space="preserve">Kinh phí thực hiện các nhiệm vụ về Chuyển đổi số </t>
  </si>
  <si>
    <t>Kinh phí hoạt động Ban chỉ đạo 35</t>
  </si>
  <si>
    <t>Tuyên truyền công tác kiểm soát TTHC, cải cách hành chính, chuyển đổi số</t>
  </si>
  <si>
    <t>KPthực hiện công tác phổ biến, giáo dục pháp luật và chuẩn tiếp cận pháp luật của người dân tại cơ sở</t>
  </si>
  <si>
    <t xml:space="preserve">Kinh phí khám tuyển nghĩa vụ quân sự </t>
  </si>
  <si>
    <t>Kinh phí thực hiện các nội dung tăng cường công tác bảo vệ an ninh trật tự theo các Kế hoạch của UBND xã</t>
  </si>
  <si>
    <t>Ngân sách xã</t>
  </si>
  <si>
    <t>Kinh phí thi đua khen thưởng</t>
  </si>
  <si>
    <t>Tập huấn kỹ năng khai thác, sử dụng Cổng dịch vụ công quốc gia</t>
  </si>
  <si>
    <t>KP thực hiện theo Nghị quyết 78/2024/NQ-HĐND của HĐND tỉnh, kinh phí đóng BHXH đối với người hoạt động không chuyên trách xã theo Luật BHXH</t>
  </si>
  <si>
    <t>Kinh phí thực hiện Nghị quyết 80/2024/NQ-HĐND của HĐND tỉnh, kinh phí đóng BHXH đối với người hoạt động không chuyên trách bản theo Luật BHXH</t>
  </si>
  <si>
    <t xml:space="preserve"> Ngân sách xã</t>
  </si>
  <si>
    <t>Bổ sung kinh phí tổ chức các hoạt động của Uỷ ban MTTQ Việt Nam xã</t>
  </si>
  <si>
    <t>Bổ sung kinh phí hoạt động của Thường trực UBND, Văn phòng HĐND và UBND, tiếp khách, tiền công lao động hợp đồng,....</t>
  </si>
  <si>
    <t>Kinh phí hoạt động của HĐND xã theo Nghị quyết của HĐND tỉnh</t>
  </si>
  <si>
    <t>Dự toán giao năm 2026</t>
  </si>
  <si>
    <t>DỰ TOÁN TIẾT KIỆM 10% CHI THƯỜNG XUYÊN THỰC HIỆN CẢI CÁCH TIỀN LƯƠNG NĂM 2026</t>
  </si>
  <si>
    <t xml:space="preserve">Kinh phí quỹ tiền lương </t>
  </si>
  <si>
    <t>Kinh phí Trung tâm học tập cộng đồng</t>
  </si>
  <si>
    <t>Kinh phí thực hiện công bố, công khai TTHC</t>
  </si>
  <si>
    <t>Phòng Kinh tế xã</t>
  </si>
  <si>
    <t>Phòng Văn hoá - Xã hội xã</t>
  </si>
  <si>
    <t>Trung tâm Dịch vụ tổng hợp xã</t>
  </si>
  <si>
    <t>Trạm y tế xã</t>
  </si>
  <si>
    <t>Phòng Văn hóa - Xã hội xã</t>
  </si>
  <si>
    <t>Trung tâm Phục vụ hành chính công xã</t>
  </si>
  <si>
    <t xml:space="preserve">Kinh phí huấn luyện dân quân tự vệ </t>
  </si>
  <si>
    <t>Biểu này để sau còn theo dõi</t>
  </si>
  <si>
    <t>KP chưa phân bổ</t>
  </si>
  <si>
    <t>Trong đó: Quỹ tiền thưởng</t>
  </si>
  <si>
    <t>Kinh phí bồi dưỡng người làm nhiệm vụ tiếp công dân</t>
  </si>
  <si>
    <t xml:space="preserve">Kinh phí thực hiện các hoạt động kiểm soát thủ tục hành chính </t>
  </si>
  <si>
    <t>Chính sách phát triển giáo dục mầm non theo Nghị định số 105/2020/NĐ-CP</t>
  </si>
  <si>
    <t xml:space="preserve">Kinh phí miễn giảm học phí và hỗ trợ chi phí học tập tăng theo Nghị định số 238/2025/NĐ-CP </t>
  </si>
  <si>
    <t>Hỗ trợ ăn bán trú học sinh và trường phổ thông ở xã, bản đặc biệt khó khăn theo Nghị định số 66/2025/NĐ-CP của Chính phủ</t>
  </si>
  <si>
    <t>Hệ thống đèn trang trí cầu cứng qua sông Mã tại bản Trung Chính kết nối QL4G và tỉnh lộ 115</t>
  </si>
  <si>
    <t>DT</t>
  </si>
  <si>
    <t>Phân bổ</t>
  </si>
  <si>
    <t>Còn lại</t>
  </si>
  <si>
    <t>Quỹ khen thưởng</t>
  </si>
  <si>
    <t>Kinh phí chưa phân bổ (quản lý tại Ngân sách xã)</t>
  </si>
  <si>
    <t>1.1</t>
  </si>
  <si>
    <t>1.2</t>
  </si>
  <si>
    <t>1.3</t>
  </si>
  <si>
    <t>2.1</t>
  </si>
  <si>
    <t>2.2</t>
  </si>
  <si>
    <t>2.3</t>
  </si>
  <si>
    <t>2.4</t>
  </si>
  <si>
    <t>2.5</t>
  </si>
  <si>
    <t>Kinh phí giao cho các đơn vị dự toán</t>
  </si>
  <si>
    <t>Kinh phí hoạt động</t>
  </si>
  <si>
    <t>8</t>
  </si>
  <si>
    <t>9</t>
  </si>
  <si>
    <t>10</t>
  </si>
  <si>
    <t>11</t>
  </si>
  <si>
    <t>12</t>
  </si>
  <si>
    <t>13</t>
  </si>
  <si>
    <t>14</t>
  </si>
  <si>
    <t>Tiết kiệm 10% chi thường xuyên để thực hiện cải cách tiền lương</t>
  </si>
  <si>
    <t>Chi tiết tại phụ biểu 01</t>
  </si>
  <si>
    <t>PHỤ BIỂU 01</t>
  </si>
  <si>
    <t>15</t>
  </si>
  <si>
    <t>Đơn vị quản lý kinh phí</t>
  </si>
  <si>
    <t>- Đường liên xã</t>
  </si>
  <si>
    <t xml:space="preserve">- Đường tuần tra biên giới </t>
  </si>
  <si>
    <t xml:space="preserve">- Đường xã quản lý </t>
  </si>
  <si>
    <t>Chi tiết bổ sung ngoài định mức chi của Văn phòng Đảng ủy, Văn phòng HĐND&amp;UBND xã</t>
  </si>
  <si>
    <t>ĐVT</t>
  </si>
  <si>
    <t>Số lượng</t>
  </si>
  <si>
    <t>Mức chi</t>
  </si>
  <si>
    <t>Thành tiền</t>
  </si>
  <si>
    <t>Văn phòng Đảng ủy</t>
  </si>
  <si>
    <t>Chế độ thăm hỏi, phúng viếng, tặng quà lưu niệm</t>
  </si>
  <si>
    <t>Tiền công lao động hợp đồng</t>
  </si>
  <si>
    <t>Văn phòng HĐND&amp;UBND xã</t>
  </si>
  <si>
    <t>Tiền điện</t>
  </si>
  <si>
    <t>Kinh phí cước phòng họp trực tuyến</t>
  </si>
  <si>
    <t>Bổ sung tiền xăng xe, công tác phí, văn phòng phẩm các cuộc họp, tiếp khách, tiếp công dân…</t>
  </si>
  <si>
    <t>Chi tiết chế độ của HĐND xã theo Nghị quyết số 25/2021/NQ-HĐND và Nghị quyết số 59/2023/NQ-HĐND</t>
  </si>
  <si>
    <t>Số lần</t>
  </si>
  <si>
    <t xml:space="preserve">Chi kỳ họp thường niên </t>
  </si>
  <si>
    <t>Chủ tọa</t>
  </si>
  <si>
    <t>Người</t>
  </si>
  <si>
    <t>Thư ký</t>
  </si>
  <si>
    <t>Đại biểu HĐND</t>
  </si>
  <si>
    <t>Đại biểu mời</t>
  </si>
  <si>
    <t>Phục vụ</t>
  </si>
  <si>
    <t>Chi xây dựng báo cáo tổng hợp ý kiến thảo luận Tổ Đại biểu, ý kiến tham gia tại kỳ họp.</t>
  </si>
  <si>
    <t>Chi hoàn thiện, ban hành nghị quyết HĐND các cấp</t>
  </si>
  <si>
    <t>NQ</t>
  </si>
  <si>
    <t>Chi xây dựng đề cương báo cáo kết quả kỳ họp.</t>
  </si>
  <si>
    <t>VB</t>
  </si>
  <si>
    <t>Chi xây dựng Nghị quyết của HĐND không phải là văn bản quy phạm pháp luật</t>
  </si>
  <si>
    <t>Chi xây dựng báo cáo tổng hợp ý kiến, kiến nghị của cử tri trình kỳ họp</t>
  </si>
  <si>
    <t>Nước uống</t>
  </si>
  <si>
    <t>Văn phòng phẩm, phô tô</t>
  </si>
  <si>
    <t>Kỳ họp</t>
  </si>
  <si>
    <t>Chi kỳ họp chuyên đề</t>
  </si>
  <si>
    <t>Chi thẩm tra</t>
  </si>
  <si>
    <t>Nghiên cứu xây dựng báo cáo thẩm tra của các Ban HĐND</t>
  </si>
  <si>
    <t>BC</t>
  </si>
  <si>
    <t>Chi tiếp xúc cử tri</t>
  </si>
  <si>
    <t>Hỗ trợ điểm tiếp xúc cử tri: trang trí, thuê địa điểm, nước uống, bảo vệ và các khoản chi khác</t>
  </si>
  <si>
    <t>Tổ đại biểu</t>
  </si>
  <si>
    <t>Đại biểu HĐND; đại diện Ủy ban mặt trận tổ quốc, đoàn thể, chính quyền, tổ chức</t>
  </si>
  <si>
    <t>Số đại biểu HĐND 25 người + khoảng 10 người ở bản/điểm tiếp xúc</t>
  </si>
  <si>
    <t>Cán bộ, công chức, viên chức, phóng viên, báo, đài phục vụ tiếp xúc cử tri</t>
  </si>
  <si>
    <t>3 người/điểm</t>
  </si>
  <si>
    <t>Xây dựng báo cáo kết quả tiếp xúc cử tri của tổ đại biểu</t>
  </si>
  <si>
    <t>Chi công tác giám sát, khảo sát</t>
  </si>
  <si>
    <t>Khoảng 4 cuộc</t>
  </si>
  <si>
    <t xml:space="preserve"> - </t>
  </si>
  <si>
    <t>Chi cho đoàn giám sát, khảo sát của Thường trực HĐND và các Ban của HĐND</t>
  </si>
  <si>
    <t>Trưởng đoàn khảo sát, giám sát</t>
  </si>
  <si>
    <t>Thành viên đoàn</t>
  </si>
  <si>
    <t>Cán bộ, công chức, viên chức, người lao động phục vụ đoàn khảo sát, giám sát</t>
  </si>
  <si>
    <t>Chi xây dựng Quyết định, kế hoạch, đề cương giám sát và tham gia báo cáo tổng hợp kết quả giám sát, khảo sát của Thường trực HĐND và các Ban HĐND</t>
  </si>
  <si>
    <t>Xây dựng Quyết định, kế hoạch, đề cương giám sát, khảo sát</t>
  </si>
  <si>
    <t>Đồng/cuộc</t>
  </si>
  <si>
    <t>Nghiên cứu xây dựng báo cáo tổng hợp kết quả giám sát, khảo sát của Thường trực HĐND</t>
  </si>
  <si>
    <t>Nghiên cứu xây dựng báo cáo tổng hợp kết quả giám sát, khảo sát của các Ban HĐND</t>
  </si>
  <si>
    <t>Chi các hội nghị, phiên họp của Thường trực HĐND, các Ban HĐND, Tổ Đại biểu HĐND các cấp</t>
  </si>
  <si>
    <t>Thường trực HĐND</t>
  </si>
  <si>
    <t>Chủ tọa, chủ trì</t>
  </si>
  <si>
    <t>Đại biểu HĐND; Đại biểu mời</t>
  </si>
  <si>
    <t>Cán bộ, công chức, viên chức, người lao động phục vụ hội nghị, cuộc họp</t>
  </si>
  <si>
    <t>Các Ban HĐND</t>
  </si>
  <si>
    <t>Tổ Đại biểu HĐND các cấp</t>
  </si>
  <si>
    <t>khoảng 5 người</t>
  </si>
  <si>
    <t>Chế độ hỗ trợ đối với đại biểu HĐND các cấp; công chức, người lao động trực tiếp phục vụ hoạt động của HĐND các cấp</t>
  </si>
  <si>
    <t>Phụ cấp đại biểu HĐND xã</t>
  </si>
  <si>
    <t>0,3 MLCS/tháng</t>
  </si>
  <si>
    <t>Hỗ trợ mua cặp công tác</t>
  </si>
  <si>
    <t>Chi thăm hỏi, thăm viếng đại biểu HĐND</t>
  </si>
  <si>
    <t>Thăm đại biểu ốm nằm viện (không quá 2 lần trong năm)</t>
  </si>
  <si>
    <t>đồng/lần</t>
  </si>
  <si>
    <t xml:space="preserve">Chế độ hỗ trợ Trưởng Ban cấp xã, Phó trưởng Ban cấp xã và ủy viên các Ban HĐND </t>
  </si>
  <si>
    <t>Trưởng các Ban Hội đồng nhân dân cấp xã</t>
  </si>
  <si>
    <t>0,2 MLCS/tháng</t>
  </si>
  <si>
    <t>Phó Trưởng Ban Hội đồng nhân dân cấp xã</t>
  </si>
  <si>
    <t>0,1 MLCS/tháng</t>
  </si>
  <si>
    <t>Ủy viên các Ban HĐND</t>
  </si>
  <si>
    <t>0,05 MLCS/tháng</t>
  </si>
  <si>
    <t>Dự phòng</t>
  </si>
  <si>
    <t>Phụ biểu 02</t>
  </si>
  <si>
    <t>Phụ biểu 03</t>
  </si>
  <si>
    <t>PHỤ LỤC SỐ 09</t>
  </si>
  <si>
    <t>DỰ TOÁN QUỸ THI ĐUA KHEN THƯỞNG NĂM 2026</t>
  </si>
  <si>
    <t>Khám sức khỏe</t>
  </si>
  <si>
    <t>Kinh phí duy trì các phần mềm khám chữa bệnh</t>
  </si>
  <si>
    <t>Bổ sung kinh phí hoạt động của Thường trực Đảng uỷ, Ban Thường vụ, Ban Chấp hành, các cơ quan tham mưu giúp việc Đảng uỷ, tiếp khách,....</t>
  </si>
  <si>
    <t>Kinh phí hỗ trợ hoạt động đội văn nghệ bản</t>
  </si>
  <si>
    <t>Kinh phí mua sắm, sửa chữa trang thiết bị làm việc</t>
  </si>
  <si>
    <t>Hỗ trợ kinh phí công tác quốc phòng, công tác biên giới, bảo vệ mốc giới</t>
  </si>
  <si>
    <t>Khen thưởng</t>
  </si>
  <si>
    <t>Chi xây dựng văn bản, tiền may trang phục, bồi dưỡng công tác văn thư... theo Quy định 1702-QĐ/TU của Tỉnh ủy</t>
  </si>
  <si>
    <t>Bổ sung tiền xăng xe, sửa xe ô tô, sửa máy phô tô, công tác phí, văn phòng phẩm các cuộc họp, tiếp khách…</t>
  </si>
  <si>
    <t>Hỗ trợ tiền may trang phục</t>
  </si>
  <si>
    <t>Kinh phí mua Màn hình led hội trường nhà văn hóa xã</t>
  </si>
  <si>
    <t>Kinh phí may đồng phục Trung tâm phục vụ hành chính công</t>
  </si>
  <si>
    <t>Trung tâm phục vụ HCC</t>
  </si>
  <si>
    <t>Quần áo xuân, hè</t>
  </si>
  <si>
    <t>Quần áo thu, đông</t>
  </si>
  <si>
    <t>(kèm theo Nghị quyết số 35/NQ-HĐND ngày 20/12/2025 của HĐND xã Mường Hung)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</si>
</sst>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_-* #,##0_-;\-* #,##0_-;_-* &quot;-&quot;??_-;_-@_-"/>
    <numFmt numFmtId="166" formatCode="_(* #,##0.0_);_(* \(#,##0.0\);_(* &quot;-&quot;??_);_(@_)"/>
    <numFmt numFmtId="167" formatCode="_ * #,##0_ ;_ * \-#,##0_ ;_ * &quot;-&quot;??_ ;_ @_ "/>
    <numFmt numFmtId="168" formatCode="_-* #,##0\ _₫_-;\-* #,##0\ _₫_-;_-* &quot;-&quot;??\ _₫_-;_-@_-"/>
    <numFmt numFmtId="169" formatCode="_(* #.##0.00_);_(* \(#.##0.00\);_(* &quot;-&quot;??_);_(@_)"/>
    <numFmt numFmtId="170" formatCode="_(* #,##0.0_);_(* \(#,##0.0\);_(* &quot;-&quot;?_);_(@_)"/>
  </numFmts>
  <fonts count="26" x14ac:knownFonts="1">
    <font>
      <sz val="11"/>
      <color theme="1"/>
      <name val="Calibri"/>
      <family val="2"/>
      <scheme val="minor"/>
    </font>
    <font>
      <sz val="14"/>
      <color theme="1"/>
      <name val="Times New Roman"/>
      <family val="1"/>
    </font>
    <font>
      <b/>
      <sz val="14"/>
      <color theme="1"/>
      <name val="Times New Roman"/>
      <family val="1"/>
    </font>
    <font>
      <i/>
      <sz val="14"/>
      <color theme="1"/>
      <name val="Times New Roman"/>
      <family val="1"/>
    </font>
    <font>
      <i/>
      <sz val="12"/>
      <color theme="1"/>
      <name val="Times New Roman"/>
      <family val="1"/>
    </font>
    <font>
      <i/>
      <sz val="13"/>
      <color theme="1"/>
      <name val="Times New Roman"/>
      <family val="1"/>
    </font>
    <font>
      <b/>
      <sz val="13"/>
      <color theme="1"/>
      <name val="Times New Roman"/>
      <family val="1"/>
    </font>
    <font>
      <sz val="11"/>
      <color theme="1"/>
      <name val="Calibri"/>
      <family val="2"/>
      <scheme val="minor"/>
    </font>
    <font>
      <b/>
      <sz val="11"/>
      <name val="Times New Roman"/>
      <family val="1"/>
    </font>
    <font>
      <sz val="13"/>
      <name val="Times New Roman"/>
      <family val="1"/>
    </font>
    <font>
      <b/>
      <sz val="14"/>
      <name val="Times New Roman"/>
      <family val="1"/>
    </font>
    <font>
      <sz val="12"/>
      <name val="Times New Roman"/>
      <family val="1"/>
    </font>
    <font>
      <b/>
      <sz val="13"/>
      <name val="Times New Roman"/>
      <family val="1"/>
    </font>
    <font>
      <sz val="13"/>
      <color theme="1"/>
      <name val="Times New Roman"/>
      <family val="1"/>
    </font>
    <font>
      <i/>
      <sz val="13"/>
      <name val="Times New Roman"/>
      <family val="1"/>
    </font>
    <font>
      <sz val="14"/>
      <name val="Times New Roman"/>
      <family val="1"/>
    </font>
    <font>
      <i/>
      <sz val="12"/>
      <name val="Times New Roman"/>
      <family val="1"/>
    </font>
    <font>
      <b/>
      <sz val="12"/>
      <name val="Times New Roman"/>
      <family val="1"/>
    </font>
    <font>
      <sz val="13"/>
      <name val="Times New Roman"/>
      <family val="1"/>
      <charset val="163"/>
    </font>
    <font>
      <sz val="8"/>
      <name val="Calibri"/>
      <family val="2"/>
      <scheme val="minor"/>
    </font>
    <font>
      <b/>
      <sz val="10"/>
      <name val="Times New Roman"/>
      <family val="1"/>
    </font>
    <font>
      <sz val="10"/>
      <name val="Times New Roman"/>
      <family val="1"/>
    </font>
    <font>
      <sz val="12"/>
      <color theme="1"/>
      <name val="Times New Roman"/>
      <family val="1"/>
    </font>
    <font>
      <sz val="11"/>
      <color indexed="8"/>
      <name val="Calibri"/>
      <family val="2"/>
    </font>
    <font>
      <i/>
      <sz val="14"/>
      <name val="Times New Roman"/>
      <family val="1"/>
    </font>
    <font>
      <b/>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12">
    <xf numFmtId="0" fontId="0" fillId="0" borderId="0"/>
    <xf numFmtId="43" fontId="7"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8" fillId="0" borderId="0"/>
    <xf numFmtId="43" fontId="18" fillId="0" borderId="0" applyFont="0" applyFill="0" applyBorder="0" applyAlignment="0" applyProtection="0"/>
    <xf numFmtId="0" fontId="11" fillId="0" borderId="0"/>
    <xf numFmtId="0" fontId="11" fillId="0" borderId="0"/>
    <xf numFmtId="0" fontId="23" fillId="0" borderId="0"/>
    <xf numFmtId="0" fontId="9" fillId="0" borderId="0"/>
    <xf numFmtId="169" fontId="9" fillId="0" borderId="0" applyFont="0" applyFill="0" applyBorder="0" applyAlignment="0" applyProtection="0"/>
  </cellStyleXfs>
  <cellXfs count="378">
    <xf numFmtId="0" fontId="0" fillId="0" borderId="0" xfId="0"/>
    <xf numFmtId="0" fontId="1" fillId="0" borderId="0" xfId="0" applyFont="1"/>
    <xf numFmtId="0" fontId="2" fillId="0" borderId="0" xfId="0" applyFont="1" applyAlignment="1">
      <alignment horizontal="center"/>
    </xf>
    <xf numFmtId="0" fontId="3" fillId="0" borderId="0" xfId="0" applyFont="1"/>
    <xf numFmtId="0" fontId="4" fillId="0" borderId="0" xfId="0" applyFont="1" applyAlignment="1">
      <alignment horizontal="right"/>
    </xf>
    <xf numFmtId="0" fontId="1" fillId="0" borderId="0" xfId="0" applyFont="1" applyAlignment="1">
      <alignment vertical="center"/>
    </xf>
    <xf numFmtId="0" fontId="2" fillId="0" borderId="0" xfId="0" applyFont="1" applyAlignment="1">
      <alignment vertical="center"/>
    </xf>
    <xf numFmtId="164" fontId="1" fillId="0" borderId="0" xfId="1" applyNumberFormat="1" applyFont="1"/>
    <xf numFmtId="0" fontId="6" fillId="0" borderId="1" xfId="0" applyFont="1" applyBorder="1" applyAlignment="1">
      <alignment horizontal="center" vertical="center"/>
    </xf>
    <xf numFmtId="0" fontId="13" fillId="0" borderId="0" xfId="0" applyFont="1" applyAlignment="1">
      <alignment vertical="center"/>
    </xf>
    <xf numFmtId="0" fontId="6" fillId="0" borderId="1" xfId="0" applyFont="1" applyBorder="1" applyAlignment="1">
      <alignment vertical="center" wrapText="1"/>
    </xf>
    <xf numFmtId="0" fontId="13" fillId="0" borderId="1" xfId="0" applyFont="1" applyBorder="1" applyAlignment="1">
      <alignment vertical="center" wrapText="1"/>
    </xf>
    <xf numFmtId="0" fontId="6" fillId="0" borderId="0" xfId="0" applyFont="1" applyAlignment="1">
      <alignment vertical="center"/>
    </xf>
    <xf numFmtId="0" fontId="13" fillId="0" borderId="1" xfId="0" applyFont="1" applyBorder="1" applyAlignment="1">
      <alignment horizontal="center" vertical="center"/>
    </xf>
    <xf numFmtId="164" fontId="6" fillId="0" borderId="1" xfId="1" applyNumberFormat="1" applyFont="1" applyBorder="1" applyAlignment="1">
      <alignment vertical="center" wrapText="1"/>
    </xf>
    <xf numFmtId="164" fontId="13" fillId="0" borderId="1" xfId="1" applyNumberFormat="1" applyFont="1" applyBorder="1" applyAlignment="1">
      <alignment vertical="center" wrapText="1"/>
    </xf>
    <xf numFmtId="164" fontId="13" fillId="0" borderId="0" xfId="0" applyNumberFormat="1" applyFont="1" applyAlignment="1">
      <alignment vertical="center"/>
    </xf>
    <xf numFmtId="0" fontId="6" fillId="0" borderId="1" xfId="0" applyFont="1" applyBorder="1" applyAlignment="1">
      <alignment horizontal="center" vertical="center" wrapText="1"/>
    </xf>
    <xf numFmtId="164" fontId="1" fillId="0" borderId="0" xfId="1" applyNumberFormat="1" applyFont="1" applyAlignment="1">
      <alignment vertical="center"/>
    </xf>
    <xf numFmtId="167" fontId="1" fillId="2" borderId="1" xfId="1" applyNumberFormat="1" applyFont="1" applyFill="1" applyBorder="1" applyAlignment="1">
      <alignment vertical="center"/>
    </xf>
    <xf numFmtId="0" fontId="13" fillId="0" borderId="1" xfId="0" applyFont="1" applyBorder="1" applyAlignment="1">
      <alignment horizontal="center" vertical="center" wrapText="1"/>
    </xf>
    <xf numFmtId="164" fontId="11" fillId="0" borderId="0" xfId="2" applyNumberFormat="1" applyFont="1" applyFill="1"/>
    <xf numFmtId="0" fontId="11" fillId="0" borderId="0" xfId="7"/>
    <xf numFmtId="0" fontId="10" fillId="0" borderId="0" xfId="7" applyFont="1" applyAlignment="1">
      <alignment horizontal="center"/>
    </xf>
    <xf numFmtId="0" fontId="10" fillId="0" borderId="0" xfId="7" applyFont="1" applyAlignment="1">
      <alignment horizontal="justify"/>
    </xf>
    <xf numFmtId="0" fontId="16" fillId="0" borderId="7" xfId="7" applyFont="1" applyBorder="1" applyAlignment="1">
      <alignment horizontal="center"/>
    </xf>
    <xf numFmtId="0" fontId="16" fillId="0" borderId="7" xfId="0" applyFont="1" applyBorder="1" applyAlignment="1">
      <alignment horizontal="right" vertical="center"/>
    </xf>
    <xf numFmtId="0" fontId="12" fillId="0" borderId="1" xfId="7" applyFont="1" applyBorder="1" applyAlignment="1">
      <alignment horizontal="center" vertical="center" wrapText="1"/>
    </xf>
    <xf numFmtId="0" fontId="17" fillId="0" borderId="1" xfId="7" applyFont="1" applyBorder="1" applyAlignment="1">
      <alignment horizontal="center" vertical="center" wrapText="1"/>
    </xf>
    <xf numFmtId="164" fontId="17" fillId="0" borderId="1" xfId="2" applyNumberFormat="1" applyFont="1" applyFill="1" applyBorder="1" applyAlignment="1">
      <alignment horizontal="center" vertical="center" wrapText="1"/>
    </xf>
    <xf numFmtId="3" fontId="11" fillId="0" borderId="1" xfId="7" applyNumberFormat="1" applyBorder="1" applyAlignment="1">
      <alignment horizontal="center" vertical="center" wrapText="1"/>
    </xf>
    <xf numFmtId="164" fontId="11" fillId="0" borderId="0" xfId="2" applyNumberFormat="1" applyFont="1" applyFill="1" applyAlignment="1">
      <alignment vertical="center"/>
    </xf>
    <xf numFmtId="164" fontId="11" fillId="0" borderId="0" xfId="7" applyNumberFormat="1"/>
    <xf numFmtId="164" fontId="11" fillId="0" borderId="0" xfId="7" applyNumberFormat="1" applyAlignment="1">
      <alignment vertical="center"/>
    </xf>
    <xf numFmtId="0" fontId="11" fillId="0" borderId="1" xfId="0" quotePrefix="1" applyFont="1" applyBorder="1" applyAlignment="1">
      <alignment horizontal="center" vertical="center" wrapText="1"/>
    </xf>
    <xf numFmtId="0" fontId="11" fillId="0" borderId="1" xfId="0" applyFont="1" applyBorder="1" applyAlignment="1">
      <alignment horizontal="justify" vertical="center" wrapText="1"/>
    </xf>
    <xf numFmtId="164" fontId="11" fillId="0" borderId="1" xfId="2"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0" xfId="7" applyFont="1"/>
    <xf numFmtId="164" fontId="17" fillId="0" borderId="0" xfId="2" applyNumberFormat="1" applyFont="1" applyFill="1"/>
    <xf numFmtId="164" fontId="17" fillId="0" borderId="0" xfId="7" applyNumberFormat="1" applyFont="1"/>
    <xf numFmtId="0" fontId="11" fillId="0" borderId="0" xfId="7" applyAlignment="1">
      <alignment horizontal="justify"/>
    </xf>
    <xf numFmtId="0" fontId="17" fillId="0" borderId="0" xfId="7" applyFont="1" applyAlignment="1">
      <alignment horizontal="justify"/>
    </xf>
    <xf numFmtId="0" fontId="11" fillId="0" borderId="8" xfId="0" applyFont="1" applyBorder="1" applyAlignment="1">
      <alignment horizontal="center" vertical="center" wrapText="1"/>
    </xf>
    <xf numFmtId="0" fontId="11" fillId="0" borderId="9" xfId="0" applyFont="1" applyBorder="1" applyAlignment="1">
      <alignment horizontal="justify" vertical="center" wrapText="1"/>
    </xf>
    <xf numFmtId="164" fontId="11" fillId="0" borderId="9" xfId="2" applyNumberFormat="1" applyFont="1" applyFill="1" applyBorder="1" applyAlignment="1">
      <alignment horizontal="center" vertical="center" wrapText="1"/>
    </xf>
    <xf numFmtId="0" fontId="11" fillId="0" borderId="8" xfId="0" quotePrefix="1" applyFont="1" applyBorder="1" applyAlignment="1">
      <alignment horizontal="center" vertical="center" wrapText="1"/>
    </xf>
    <xf numFmtId="0" fontId="11" fillId="0" borderId="8" xfId="0" applyFont="1" applyBorder="1" applyAlignment="1">
      <alignment horizontal="justify" vertical="center" wrapText="1"/>
    </xf>
    <xf numFmtId="164" fontId="11" fillId="0" borderId="8" xfId="2" applyNumberFormat="1" applyFont="1" applyFill="1" applyBorder="1" applyAlignment="1">
      <alignment horizontal="center" vertical="center" wrapText="1"/>
    </xf>
    <xf numFmtId="164" fontId="11" fillId="0" borderId="0" xfId="2" applyNumberFormat="1" applyFont="1" applyFill="1" applyBorder="1" applyAlignment="1">
      <alignment vertical="center"/>
    </xf>
    <xf numFmtId="0" fontId="11" fillId="0" borderId="0" xfId="0" applyFont="1" applyAlignment="1">
      <alignment horizontal="center" vertical="center" wrapText="1"/>
    </xf>
    <xf numFmtId="0" fontId="11" fillId="0" borderId="0" xfId="7" applyAlignment="1">
      <alignment vertical="center"/>
    </xf>
    <xf numFmtId="164" fontId="17" fillId="0" borderId="0" xfId="2" applyNumberFormat="1" applyFont="1" applyFill="1" applyBorder="1"/>
    <xf numFmtId="166" fontId="20" fillId="0" borderId="1" xfId="2" applyNumberFormat="1" applyFont="1" applyFill="1" applyBorder="1" applyAlignment="1">
      <alignment horizontal="center" vertical="center" wrapText="1"/>
    </xf>
    <xf numFmtId="0" fontId="10" fillId="0" borderId="0" xfId="8" applyFont="1" applyAlignment="1">
      <alignment horizontal="center"/>
    </xf>
    <xf numFmtId="0" fontId="11" fillId="0" borderId="0" xfId="8"/>
    <xf numFmtId="166" fontId="11" fillId="0" borderId="0" xfId="2" applyNumberFormat="1" applyFont="1" applyFill="1"/>
    <xf numFmtId="0" fontId="14" fillId="0" borderId="0" xfId="8" applyFont="1" applyAlignment="1">
      <alignment horizontal="center"/>
    </xf>
    <xf numFmtId="0" fontId="11" fillId="0" borderId="0" xfId="8" applyAlignment="1">
      <alignment horizontal="justify"/>
    </xf>
    <xf numFmtId="164" fontId="16" fillId="0" borderId="7" xfId="2" applyNumberFormat="1" applyFont="1" applyFill="1" applyBorder="1" applyAlignment="1"/>
    <xf numFmtId="0" fontId="16" fillId="0" borderId="0" xfId="0" applyFont="1" applyAlignment="1">
      <alignment horizontal="right" vertical="center"/>
    </xf>
    <xf numFmtId="166" fontId="8" fillId="0" borderId="0" xfId="2" applyNumberFormat="1" applyFont="1" applyFill="1" applyBorder="1" applyAlignment="1">
      <alignment horizontal="center" vertical="center" wrapText="1"/>
    </xf>
    <xf numFmtId="0" fontId="20" fillId="0" borderId="1" xfId="8"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164" fontId="20" fillId="0" borderId="0" xfId="2" applyNumberFormat="1" applyFont="1" applyFill="1" applyBorder="1" applyAlignment="1">
      <alignment horizontal="center" vertical="center" wrapText="1"/>
    </xf>
    <xf numFmtId="43" fontId="21" fillId="0" borderId="0" xfId="2" applyFont="1" applyFill="1"/>
    <xf numFmtId="166" fontId="21" fillId="0" borderId="0" xfId="2" applyNumberFormat="1" applyFont="1" applyFill="1"/>
    <xf numFmtId="0" fontId="21" fillId="0" borderId="0" xfId="8" applyFont="1"/>
    <xf numFmtId="0" fontId="21" fillId="0" borderId="1" xfId="8" applyFont="1" applyBorder="1" applyAlignment="1">
      <alignment horizontal="center" vertical="center" wrapText="1"/>
    </xf>
    <xf numFmtId="0" fontId="21" fillId="0" borderId="1" xfId="0" applyFont="1" applyBorder="1" applyAlignment="1">
      <alignment vertical="center" wrapText="1"/>
    </xf>
    <xf numFmtId="3" fontId="21" fillId="0" borderId="1" xfId="8" applyNumberFormat="1" applyFont="1" applyBorder="1" applyAlignment="1">
      <alignment horizontal="center" vertical="center" wrapText="1"/>
    </xf>
    <xf numFmtId="164" fontId="21" fillId="0" borderId="1" xfId="2" applyNumberFormat="1" applyFont="1" applyFill="1" applyBorder="1" applyAlignment="1">
      <alignment horizontal="center" vertical="center" wrapText="1"/>
    </xf>
    <xf numFmtId="166" fontId="21" fillId="0" borderId="1" xfId="2"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3" fillId="0" borderId="0" xfId="1" applyNumberFormat="1" applyFont="1"/>
    <xf numFmtId="165" fontId="1" fillId="0" borderId="0" xfId="0" applyNumberFormat="1" applyFont="1"/>
    <xf numFmtId="0" fontId="4" fillId="0" borderId="7" xfId="0" applyFont="1" applyBorder="1" applyAlignment="1">
      <alignment horizontal="right"/>
    </xf>
    <xf numFmtId="164" fontId="13" fillId="0" borderId="0" xfId="1" applyNumberFormat="1" applyFont="1" applyAlignment="1">
      <alignment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165" fontId="10" fillId="0" borderId="1" xfId="1" applyNumberFormat="1" applyFont="1" applyFill="1" applyBorder="1" applyAlignment="1">
      <alignment vertical="center" wrapText="1"/>
    </xf>
    <xf numFmtId="0" fontId="2" fillId="0" borderId="1" xfId="0" applyFont="1" applyBorder="1" applyAlignment="1">
      <alignment horizontal="center" vertical="center" wrapText="1"/>
    </xf>
    <xf numFmtId="164" fontId="6" fillId="0" borderId="0" xfId="1" applyNumberFormat="1" applyFont="1" applyAlignment="1">
      <alignment vertical="center"/>
    </xf>
    <xf numFmtId="0" fontId="10" fillId="0" borderId="1" xfId="0" applyFont="1" applyBorder="1" applyAlignment="1">
      <alignment horizontal="left" vertical="center" wrapText="1"/>
    </xf>
    <xf numFmtId="165" fontId="2" fillId="0" borderId="1" xfId="0" applyNumberFormat="1" applyFont="1" applyBorder="1" applyAlignment="1">
      <alignment horizontal="center" vertical="center" wrapText="1"/>
    </xf>
    <xf numFmtId="164" fontId="2" fillId="0" borderId="0" xfId="1" applyNumberFormat="1" applyFont="1" applyFill="1" applyAlignment="1">
      <alignment vertical="center"/>
    </xf>
    <xf numFmtId="0" fontId="10" fillId="0" borderId="1" xfId="0" applyFont="1" applyBorder="1" applyAlignment="1">
      <alignment vertical="center" wrapText="1"/>
    </xf>
    <xf numFmtId="164" fontId="2" fillId="0" borderId="0" xfId="0" applyNumberFormat="1" applyFont="1" applyAlignment="1">
      <alignment vertical="center"/>
    </xf>
    <xf numFmtId="49" fontId="15" fillId="0" borderId="1" xfId="0" applyNumberFormat="1" applyFont="1" applyBorder="1" applyAlignment="1">
      <alignment horizontal="center" vertical="center"/>
    </xf>
    <xf numFmtId="0" fontId="15" fillId="0" borderId="1" xfId="0" applyFont="1" applyBorder="1" applyAlignment="1">
      <alignment horizontal="left" vertical="center" wrapText="1"/>
    </xf>
    <xf numFmtId="165" fontId="15" fillId="0" borderId="1" xfId="1" applyNumberFormat="1" applyFont="1" applyFill="1" applyBorder="1" applyAlignment="1">
      <alignment vertical="center" wrapText="1"/>
    </xf>
    <xf numFmtId="165" fontId="1"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0" xfId="0" applyFont="1" applyAlignment="1">
      <alignment horizontal="center"/>
    </xf>
    <xf numFmtId="0" fontId="20" fillId="0" borderId="1" xfId="0" applyFont="1" applyBorder="1" applyAlignment="1">
      <alignment vertical="center" wrapText="1"/>
    </xf>
    <xf numFmtId="0" fontId="17" fillId="0" borderId="0" xfId="8" applyFont="1"/>
    <xf numFmtId="166" fontId="17" fillId="0" borderId="0" xfId="2" applyNumberFormat="1" applyFont="1" applyFill="1"/>
    <xf numFmtId="164" fontId="6" fillId="0" borderId="1" xfId="1" applyNumberFormat="1" applyFont="1" applyBorder="1" applyAlignment="1">
      <alignment horizontal="center" vertical="center" wrapText="1"/>
    </xf>
    <xf numFmtId="0" fontId="12" fillId="0" borderId="2" xfId="7"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 xfId="0" applyFont="1" applyBorder="1" applyAlignment="1">
      <alignment horizontal="justify" vertical="center" wrapText="1"/>
    </xf>
    <xf numFmtId="164" fontId="17" fillId="0" borderId="0" xfId="2" applyNumberFormat="1" applyFont="1" applyFill="1" applyBorder="1" applyAlignment="1">
      <alignment vertical="center"/>
    </xf>
    <xf numFmtId="0" fontId="17" fillId="0" borderId="0" xfId="0" applyFont="1" applyAlignment="1">
      <alignment horizontal="center" vertical="center" wrapText="1"/>
    </xf>
    <xf numFmtId="0" fontId="17" fillId="0" borderId="0" xfId="7" applyFont="1" applyAlignment="1">
      <alignment vertical="center"/>
    </xf>
    <xf numFmtId="164" fontId="11" fillId="0" borderId="0" xfId="2" applyNumberFormat="1" applyFont="1" applyFill="1" applyBorder="1"/>
    <xf numFmtId="0" fontId="21" fillId="0" borderId="1" xfId="0" applyFont="1" applyBorder="1" applyAlignment="1">
      <alignment horizontal="center" vertical="center" wrapText="1"/>
    </xf>
    <xf numFmtId="0" fontId="21" fillId="0" borderId="1" xfId="0" quotePrefix="1" applyFont="1" applyBorder="1" applyAlignment="1">
      <alignment vertical="center" wrapText="1"/>
    </xf>
    <xf numFmtId="0" fontId="21" fillId="2" borderId="1" xfId="0" applyFont="1" applyFill="1" applyBorder="1" applyAlignment="1">
      <alignment vertical="center" wrapText="1"/>
    </xf>
    <xf numFmtId="164" fontId="21" fillId="2" borderId="1" xfId="2" applyNumberFormat="1" applyFont="1" applyFill="1" applyBorder="1" applyAlignment="1">
      <alignment horizontal="center" vertical="center" wrapText="1"/>
    </xf>
    <xf numFmtId="166" fontId="21" fillId="2" borderId="1" xfId="2" applyNumberFormat="1" applyFont="1" applyFill="1" applyBorder="1" applyAlignment="1">
      <alignment horizontal="center" vertical="center" wrapText="1"/>
    </xf>
    <xf numFmtId="164" fontId="20" fillId="2" borderId="0" xfId="2" applyNumberFormat="1" applyFont="1" applyFill="1" applyBorder="1" applyAlignment="1">
      <alignment horizontal="center" vertical="center" wrapText="1"/>
    </xf>
    <xf numFmtId="0" fontId="11" fillId="2" borderId="0" xfId="8" applyFill="1"/>
    <xf numFmtId="166" fontId="11" fillId="2" borderId="0" xfId="2" applyNumberFormat="1" applyFont="1" applyFill="1"/>
    <xf numFmtId="164" fontId="17" fillId="0" borderId="0" xfId="1" applyNumberFormat="1" applyFont="1"/>
    <xf numFmtId="164" fontId="17" fillId="0" borderId="0" xfId="8" applyNumberFormat="1" applyFont="1"/>
    <xf numFmtId="164" fontId="21" fillId="0" borderId="1" xfId="2" applyNumberFormat="1" applyFont="1" applyFill="1" applyBorder="1" applyAlignment="1">
      <alignment vertical="center"/>
    </xf>
    <xf numFmtId="164" fontId="10" fillId="0" borderId="6" xfId="1" applyNumberFormat="1" applyFont="1" applyBorder="1" applyAlignment="1">
      <alignment horizontal="center" vertical="center" wrapText="1"/>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165" fontId="12" fillId="0" borderId="1" xfId="1" applyNumberFormat="1" applyFont="1" applyFill="1" applyBorder="1" applyAlignment="1">
      <alignment vertical="center" wrapText="1"/>
    </xf>
    <xf numFmtId="0" fontId="12" fillId="0" borderId="1" xfId="0" applyFont="1" applyBorder="1" applyAlignment="1">
      <alignment vertical="center" wrapText="1"/>
    </xf>
    <xf numFmtId="164" fontId="12" fillId="0" borderId="1" xfId="2"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12" fillId="0" borderId="1" xfId="0" applyFont="1" applyBorder="1" applyAlignment="1">
      <alignment horizontal="left" vertical="center" wrapText="1"/>
    </xf>
    <xf numFmtId="164" fontId="1" fillId="0" borderId="0" xfId="1" applyNumberFormat="1" applyFont="1" applyAlignment="1">
      <alignment horizontal="center"/>
    </xf>
    <xf numFmtId="0" fontId="1" fillId="0" borderId="0" xfId="0" quotePrefix="1" applyFont="1"/>
    <xf numFmtId="0" fontId="15" fillId="0" borderId="8" xfId="9" quotePrefix="1" applyFont="1" applyBorder="1" applyAlignment="1">
      <alignment vertical="center"/>
    </xf>
    <xf numFmtId="3" fontId="21" fillId="2" borderId="1" xfId="8" applyNumberFormat="1" applyFont="1" applyFill="1" applyBorder="1" applyAlignment="1">
      <alignment horizontal="center" vertical="center" wrapText="1"/>
    </xf>
    <xf numFmtId="0" fontId="20" fillId="2" borderId="1" xfId="0" applyFont="1" applyFill="1" applyBorder="1" applyAlignment="1">
      <alignment vertical="center" wrapText="1"/>
    </xf>
    <xf numFmtId="0" fontId="10" fillId="2" borderId="0" xfId="0" applyFont="1" applyFill="1" applyAlignment="1">
      <alignment horizontal="center"/>
    </xf>
    <xf numFmtId="0" fontId="15" fillId="2" borderId="0" xfId="0" applyFont="1" applyFill="1"/>
    <xf numFmtId="0" fontId="9" fillId="2" borderId="0" xfId="0" applyFont="1" applyFill="1" applyAlignment="1">
      <alignment vertical="center"/>
    </xf>
    <xf numFmtId="164" fontId="17" fillId="2" borderId="1" xfId="2" applyNumberFormat="1" applyFont="1" applyFill="1" applyBorder="1" applyAlignment="1">
      <alignment horizontal="center" vertical="center" wrapText="1"/>
    </xf>
    <xf numFmtId="164" fontId="11" fillId="2" borderId="1" xfId="10" applyNumberFormat="1" applyFont="1" applyFill="1" applyBorder="1" applyAlignment="1">
      <alignment horizontal="center" vertical="center" wrapText="1"/>
    </xf>
    <xf numFmtId="164" fontId="11" fillId="2" borderId="1" xfId="2" applyNumberFormat="1" applyFont="1" applyFill="1" applyBorder="1" applyAlignment="1">
      <alignment horizontal="center" vertical="center" wrapText="1"/>
    </xf>
    <xf numFmtId="0" fontId="9" fillId="2" borderId="0" xfId="0" applyFont="1" applyFill="1"/>
    <xf numFmtId="168" fontId="11" fillId="2" borderId="1" xfId="0" applyNumberFormat="1" applyFont="1" applyFill="1" applyBorder="1" applyAlignment="1">
      <alignment horizontal="center" vertical="center"/>
    </xf>
    <xf numFmtId="164" fontId="11" fillId="2" borderId="1" xfId="11" quotePrefix="1" applyNumberFormat="1" applyFont="1" applyFill="1" applyBorder="1" applyAlignment="1">
      <alignment vertical="center" wrapText="1"/>
    </xf>
    <xf numFmtId="0" fontId="11" fillId="2" borderId="1" xfId="0" applyFont="1" applyFill="1" applyBorder="1" applyAlignment="1">
      <alignment horizontal="justify" vertical="center" wrapText="1"/>
    </xf>
    <xf numFmtId="0" fontId="13" fillId="2" borderId="0" xfId="0" applyFont="1" applyFill="1"/>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2" fillId="2" borderId="0" xfId="0" applyFont="1" applyFill="1"/>
    <xf numFmtId="0" fontId="12" fillId="2" borderId="0" xfId="10" applyFont="1" applyFill="1" applyAlignment="1">
      <alignment horizontal="center" vertical="center"/>
    </xf>
    <xf numFmtId="164" fontId="17" fillId="2" borderId="0" xfId="2" quotePrefix="1" applyNumberFormat="1" applyFont="1" applyFill="1" applyBorder="1" applyAlignment="1">
      <alignment horizontal="left" vertical="center" wrapText="1"/>
    </xf>
    <xf numFmtId="164" fontId="10" fillId="2" borderId="0" xfId="10" applyNumberFormat="1" applyFont="1" applyFill="1" applyAlignment="1">
      <alignment horizontal="center" vertical="center" wrapText="1"/>
    </xf>
    <xf numFmtId="164" fontId="12" fillId="2" borderId="0" xfId="10" applyNumberFormat="1" applyFont="1" applyFill="1" applyAlignment="1">
      <alignment horizontal="center" vertical="center" wrapText="1"/>
    </xf>
    <xf numFmtId="164" fontId="10" fillId="2" borderId="0" xfId="2" applyNumberFormat="1" applyFont="1" applyFill="1" applyBorder="1" applyAlignment="1">
      <alignment horizontal="center" vertical="center" wrapText="1"/>
    </xf>
    <xf numFmtId="168" fontId="11" fillId="2" borderId="0" xfId="0" applyNumberFormat="1" applyFont="1" applyFill="1" applyAlignment="1">
      <alignment horizontal="center" vertical="center"/>
    </xf>
    <xf numFmtId="0" fontId="11" fillId="2" borderId="0" xfId="0" applyFont="1" applyFill="1" applyAlignment="1">
      <alignment horizontal="center" vertical="center"/>
    </xf>
    <xf numFmtId="0" fontId="22" fillId="2" borderId="1" xfId="0" applyFont="1" applyFill="1" applyBorder="1" applyAlignment="1">
      <alignment horizontal="justify" vertical="center" wrapText="1"/>
    </xf>
    <xf numFmtId="0" fontId="11" fillId="2" borderId="2" xfId="0" applyFont="1" applyFill="1" applyBorder="1" applyAlignment="1">
      <alignment horizontal="justify" vertical="center" wrapText="1"/>
    </xf>
    <xf numFmtId="164" fontId="20" fillId="0" borderId="1" xfId="1" applyNumberFormat="1" applyFont="1" applyBorder="1" applyAlignment="1">
      <alignment horizontal="center" vertical="center" wrapText="1"/>
    </xf>
    <xf numFmtId="43" fontId="20" fillId="0" borderId="0" xfId="2" applyFont="1" applyFill="1" applyBorder="1" applyAlignment="1">
      <alignment horizontal="center" vertical="center" wrapText="1"/>
    </xf>
    <xf numFmtId="43" fontId="11" fillId="0" borderId="0" xfId="8" applyNumberFormat="1"/>
    <xf numFmtId="3" fontId="20" fillId="0" borderId="1" xfId="8" applyNumberFormat="1" applyFont="1" applyBorder="1" applyAlignment="1">
      <alignment horizontal="center" vertical="center" wrapText="1"/>
    </xf>
    <xf numFmtId="164" fontId="21" fillId="0" borderId="1" xfId="2" applyNumberFormat="1" applyFont="1" applyFill="1" applyBorder="1" applyAlignment="1">
      <alignment horizontal="right" vertical="center" wrapText="1"/>
    </xf>
    <xf numFmtId="3" fontId="21" fillId="0" borderId="1" xfId="8" applyNumberFormat="1" applyFont="1" applyBorder="1" applyAlignment="1">
      <alignment horizontal="right" vertical="center" wrapText="1"/>
    </xf>
    <xf numFmtId="3" fontId="21" fillId="0" borderId="1" xfId="0" applyNumberFormat="1" applyFont="1" applyBorder="1" applyAlignment="1">
      <alignment vertical="center" wrapText="1"/>
    </xf>
    <xf numFmtId="0" fontId="9" fillId="0" borderId="1" xfId="7" applyFont="1" applyBorder="1" applyAlignment="1">
      <alignment horizontal="center" vertical="center" wrapText="1"/>
    </xf>
    <xf numFmtId="164" fontId="9" fillId="0" borderId="1" xfId="2" applyNumberFormat="1" applyFont="1" applyFill="1" applyBorder="1" applyAlignment="1">
      <alignment horizontal="center" vertical="center" wrapText="1"/>
    </xf>
    <xf numFmtId="3" fontId="15" fillId="0" borderId="1" xfId="7" applyNumberFormat="1" applyFont="1" applyBorder="1" applyAlignment="1">
      <alignment horizontal="center" vertical="center" wrapText="1"/>
    </xf>
    <xf numFmtId="164" fontId="15" fillId="0" borderId="0" xfId="2" applyNumberFormat="1" applyFont="1" applyFill="1" applyAlignment="1">
      <alignment vertical="center"/>
    </xf>
    <xf numFmtId="164" fontId="15" fillId="0" borderId="0" xfId="7" applyNumberFormat="1" applyFont="1"/>
    <xf numFmtId="0" fontId="15" fillId="0" borderId="0" xfId="7" applyFont="1"/>
    <xf numFmtId="164" fontId="15" fillId="0" borderId="0" xfId="7" applyNumberFormat="1" applyFont="1" applyAlignment="1">
      <alignment vertical="center"/>
    </xf>
    <xf numFmtId="164" fontId="20" fillId="2" borderId="1" xfId="0" applyNumberFormat="1" applyFont="1" applyFill="1" applyBorder="1" applyAlignment="1">
      <alignment vertical="center" wrapText="1"/>
    </xf>
    <xf numFmtId="164" fontId="21" fillId="2" borderId="1" xfId="0" applyNumberFormat="1" applyFont="1" applyFill="1" applyBorder="1" applyAlignment="1">
      <alignment vertical="center" wrapText="1"/>
    </xf>
    <xf numFmtId="164" fontId="21" fillId="0" borderId="0" xfId="2" applyNumberFormat="1" applyFont="1" applyFill="1"/>
    <xf numFmtId="0" fontId="17" fillId="0" borderId="1" xfId="7" applyFont="1" applyBorder="1" applyAlignment="1">
      <alignment horizontal="left" vertical="center" wrapText="1"/>
    </xf>
    <xf numFmtId="164" fontId="17" fillId="0" borderId="1" xfId="2" applyNumberFormat="1" applyFont="1" applyFill="1" applyBorder="1" applyAlignment="1">
      <alignment horizontal="left" vertical="center" wrapText="1"/>
    </xf>
    <xf numFmtId="164" fontId="11" fillId="0" borderId="0" xfId="2" applyNumberFormat="1" applyFont="1" applyFill="1" applyAlignment="1">
      <alignment horizontal="left" vertical="center"/>
    </xf>
    <xf numFmtId="164" fontId="11" fillId="0" borderId="0" xfId="7" applyNumberFormat="1" applyAlignment="1">
      <alignment horizontal="left"/>
    </xf>
    <xf numFmtId="0" fontId="11" fillId="0" borderId="0" xfId="7" applyAlignment="1">
      <alignment horizontal="left"/>
    </xf>
    <xf numFmtId="164" fontId="12" fillId="2" borderId="0" xfId="0" applyNumberFormat="1" applyFont="1" applyFill="1"/>
    <xf numFmtId="164" fontId="17" fillId="2" borderId="1" xfId="2" quotePrefix="1" applyNumberFormat="1" applyFont="1" applyFill="1" applyBorder="1" applyAlignment="1">
      <alignment horizontal="left" vertical="center" wrapText="1"/>
    </xf>
    <xf numFmtId="164" fontId="17" fillId="2" borderId="2" xfId="2" applyNumberFormat="1" applyFont="1" applyFill="1" applyBorder="1" applyAlignment="1">
      <alignment horizontal="center" vertical="center" wrapText="1"/>
    </xf>
    <xf numFmtId="0" fontId="17" fillId="2" borderId="1" xfId="10" applyFont="1" applyFill="1" applyBorder="1" applyAlignment="1">
      <alignment horizontal="center" vertical="center"/>
    </xf>
    <xf numFmtId="0" fontId="17" fillId="2" borderId="2" xfId="10" applyFont="1" applyFill="1" applyBorder="1" applyAlignment="1">
      <alignment horizontal="center" vertical="center"/>
    </xf>
    <xf numFmtId="1" fontId="17" fillId="2" borderId="1" xfId="3" applyNumberFormat="1" applyFont="1" applyFill="1" applyBorder="1" applyAlignment="1">
      <alignment horizontal="center" vertical="center" wrapText="1"/>
    </xf>
    <xf numFmtId="164" fontId="17" fillId="2" borderId="2" xfId="3" applyNumberFormat="1" applyFont="1" applyFill="1" applyBorder="1" applyAlignment="1">
      <alignment horizontal="left" vertical="center" wrapText="1"/>
    </xf>
    <xf numFmtId="0" fontId="11" fillId="2" borderId="1" xfId="0" applyFont="1" applyFill="1" applyBorder="1" applyAlignment="1">
      <alignment horizontal="center" vertical="center"/>
    </xf>
    <xf numFmtId="164" fontId="11" fillId="2" borderId="2" xfId="2" applyNumberFormat="1" applyFont="1" applyFill="1" applyBorder="1" applyAlignment="1">
      <alignment horizontal="left" vertical="center" wrapText="1"/>
    </xf>
    <xf numFmtId="164" fontId="11" fillId="2" borderId="2" xfId="2" quotePrefix="1" applyNumberFormat="1" applyFont="1" applyFill="1" applyBorder="1" applyAlignment="1">
      <alignment horizontal="left" vertical="center" wrapText="1"/>
    </xf>
    <xf numFmtId="164" fontId="22" fillId="2" borderId="1" xfId="10" applyNumberFormat="1" applyFont="1" applyFill="1" applyBorder="1" applyAlignment="1">
      <alignment horizontal="center" vertical="center" wrapText="1"/>
    </xf>
    <xf numFmtId="164" fontId="22" fillId="2" borderId="1" xfId="2" applyNumberFormat="1"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2" xfId="2" applyNumberFormat="1" applyFont="1" applyFill="1" applyBorder="1" applyAlignment="1">
      <alignment horizontal="left" vertical="center" wrapText="1"/>
    </xf>
    <xf numFmtId="164" fontId="17" fillId="2" borderId="1" xfId="10" applyNumberFormat="1" applyFont="1" applyFill="1" applyBorder="1" applyAlignment="1">
      <alignment horizontal="center" vertical="center" wrapText="1"/>
    </xf>
    <xf numFmtId="0" fontId="11" fillId="2" borderId="1" xfId="0" applyFont="1" applyFill="1" applyBorder="1"/>
    <xf numFmtId="164" fontId="11" fillId="2" borderId="1" xfId="1" applyNumberFormat="1" applyFont="1" applyFill="1" applyBorder="1" applyAlignment="1">
      <alignment vertical="center"/>
    </xf>
    <xf numFmtId="0" fontId="22" fillId="2" borderId="2" xfId="2" applyNumberFormat="1" applyFont="1" applyFill="1" applyBorder="1" applyAlignment="1">
      <alignment horizontal="left" vertical="center" wrapText="1"/>
    </xf>
    <xf numFmtId="0" fontId="11" fillId="2" borderId="2" xfId="2" applyNumberFormat="1" applyFont="1" applyFill="1" applyBorder="1" applyAlignment="1">
      <alignment horizontal="left" vertical="center" wrapText="1"/>
    </xf>
    <xf numFmtId="164" fontId="21" fillId="0" borderId="1" xfId="1" applyNumberFormat="1" applyFont="1" applyFill="1" applyBorder="1" applyAlignment="1">
      <alignment horizontal="center" vertical="center" wrapText="1"/>
    </xf>
    <xf numFmtId="164" fontId="21" fillId="0" borderId="1" xfId="1" applyNumberFormat="1" applyFont="1" applyBorder="1" applyAlignment="1">
      <alignment horizontal="center" vertical="center" wrapText="1"/>
    </xf>
    <xf numFmtId="164" fontId="21" fillId="0" borderId="1" xfId="1" applyNumberFormat="1" applyFont="1" applyBorder="1" applyAlignment="1">
      <alignment vertical="center" wrapText="1"/>
    </xf>
    <xf numFmtId="164" fontId="20" fillId="0" borderId="1" xfId="8" applyNumberFormat="1" applyFont="1" applyBorder="1" applyAlignment="1">
      <alignment horizontal="center" vertical="center" wrapText="1"/>
    </xf>
    <xf numFmtId="0" fontId="17" fillId="0" borderId="0" xfId="8" applyFont="1" applyAlignment="1">
      <alignment vertical="center"/>
    </xf>
    <xf numFmtId="0" fontId="21" fillId="0" borderId="1" xfId="8" applyFont="1" applyBorder="1" applyAlignment="1">
      <alignment horizontal="justify" vertical="center"/>
    </xf>
    <xf numFmtId="0" fontId="21" fillId="0" borderId="1" xfId="8" applyFont="1" applyBorder="1" applyAlignment="1">
      <alignment vertical="center"/>
    </xf>
    <xf numFmtId="0" fontId="21" fillId="0" borderId="0" xfId="8" applyFont="1" applyAlignment="1">
      <alignment vertical="center"/>
    </xf>
    <xf numFmtId="0" fontId="20" fillId="2" borderId="1" xfId="0" applyFont="1" applyFill="1" applyBorder="1" applyAlignment="1">
      <alignment horizontal="center" vertical="center" wrapText="1"/>
    </xf>
    <xf numFmtId="0" fontId="20" fillId="0" borderId="1" xfId="8" applyFont="1" applyBorder="1" applyAlignment="1">
      <alignment horizontal="justify" vertical="center"/>
    </xf>
    <xf numFmtId="164" fontId="20" fillId="0" borderId="1" xfId="2" applyNumberFormat="1" applyFont="1" applyFill="1" applyBorder="1" applyAlignment="1">
      <alignment vertical="center"/>
    </xf>
    <xf numFmtId="0" fontId="20" fillId="0" borderId="1" xfId="8" applyFont="1" applyBorder="1" applyAlignment="1">
      <alignment vertical="center"/>
    </xf>
    <xf numFmtId="0" fontId="20" fillId="0" borderId="0" xfId="8" applyFont="1" applyAlignment="1">
      <alignment vertical="center"/>
    </xf>
    <xf numFmtId="0" fontId="21" fillId="2" borderId="1" xfId="0" quotePrefix="1" applyFont="1" applyFill="1" applyBorder="1" applyAlignment="1">
      <alignment vertical="center" wrapText="1"/>
    </xf>
    <xf numFmtId="164" fontId="21" fillId="2" borderId="1" xfId="2" applyNumberFormat="1" applyFont="1" applyFill="1" applyBorder="1" applyAlignment="1">
      <alignment vertical="center"/>
    </xf>
    <xf numFmtId="164" fontId="21" fillId="2" borderId="1" xfId="1" applyNumberFormat="1" applyFont="1" applyFill="1" applyBorder="1" applyAlignment="1">
      <alignment vertical="center" wrapText="1"/>
    </xf>
    <xf numFmtId="0" fontId="20" fillId="0" borderId="1" xfId="8" applyFont="1" applyBorder="1" applyAlignment="1">
      <alignment horizontal="left" vertical="center" wrapText="1"/>
    </xf>
    <xf numFmtId="164" fontId="11" fillId="0" borderId="0" xfId="8" applyNumberFormat="1" applyAlignment="1">
      <alignment horizontal="justify"/>
    </xf>
    <xf numFmtId="164" fontId="22" fillId="0" borderId="1" xfId="2" applyNumberFormat="1" applyFont="1" applyFill="1" applyBorder="1" applyAlignment="1">
      <alignment horizontal="center" vertical="center" wrapText="1"/>
    </xf>
    <xf numFmtId="164" fontId="22" fillId="0" borderId="0" xfId="2" applyNumberFormat="1" applyFont="1" applyFill="1" applyBorder="1" applyAlignment="1">
      <alignment vertical="center"/>
    </xf>
    <xf numFmtId="164" fontId="22" fillId="0" borderId="0" xfId="7" applyNumberFormat="1" applyFont="1" applyAlignment="1">
      <alignment vertical="center"/>
    </xf>
    <xf numFmtId="0" fontId="22" fillId="0" borderId="0" xfId="7" applyFont="1" applyAlignment="1">
      <alignment vertical="center"/>
    </xf>
    <xf numFmtId="0" fontId="22" fillId="0" borderId="0" xfId="7" applyFont="1"/>
    <xf numFmtId="0" fontId="20" fillId="0" borderId="1" xfId="0" applyFont="1" applyBorder="1" applyAlignment="1">
      <alignment horizontal="center" vertical="center" wrapText="1"/>
    </xf>
    <xf numFmtId="165" fontId="15" fillId="2" borderId="1" xfId="1" applyNumberFormat="1" applyFont="1" applyFill="1" applyBorder="1" applyAlignment="1">
      <alignment vertical="center" wrapText="1"/>
    </xf>
    <xf numFmtId="3" fontId="20" fillId="0" borderId="1" xfId="0" applyNumberFormat="1" applyFont="1" applyBorder="1" applyAlignment="1">
      <alignment vertical="center" wrapText="1"/>
    </xf>
    <xf numFmtId="164" fontId="20" fillId="2" borderId="1" xfId="2" applyNumberFormat="1" applyFont="1" applyFill="1" applyBorder="1" applyAlignment="1">
      <alignment horizontal="center" vertical="center" wrapText="1"/>
    </xf>
    <xf numFmtId="170" fontId="11" fillId="0" borderId="0" xfId="8" applyNumberFormat="1"/>
    <xf numFmtId="164" fontId="11" fillId="3" borderId="0" xfId="2" applyNumberFormat="1" applyFont="1" applyFill="1"/>
    <xf numFmtId="0" fontId="11" fillId="3" borderId="0" xfId="7" applyFill="1"/>
    <xf numFmtId="0" fontId="22" fillId="0" borderId="1" xfId="0" applyFont="1" applyBorder="1" applyAlignment="1">
      <alignment horizontal="center" vertical="center"/>
    </xf>
    <xf numFmtId="0" fontId="22" fillId="0" borderId="1" xfId="0" applyFont="1" applyBorder="1" applyAlignment="1">
      <alignment vertical="center" wrapText="1"/>
    </xf>
    <xf numFmtId="0" fontId="11" fillId="0" borderId="1" xfId="7" applyBorder="1" applyAlignment="1">
      <alignment horizontal="center"/>
    </xf>
    <xf numFmtId="164" fontId="11" fillId="0" borderId="0" xfId="2" applyNumberFormat="1" applyFont="1" applyFill="1" applyAlignment="1">
      <alignment horizontal="center"/>
    </xf>
    <xf numFmtId="0" fontId="11" fillId="0" borderId="0" xfId="7" applyAlignment="1">
      <alignment horizontal="center"/>
    </xf>
    <xf numFmtId="0" fontId="11" fillId="0" borderId="1" xfId="7" applyBorder="1" applyAlignment="1">
      <alignment horizontal="left"/>
    </xf>
    <xf numFmtId="164" fontId="11" fillId="0" borderId="1" xfId="1" applyNumberFormat="1" applyFont="1" applyBorder="1" applyAlignment="1">
      <alignment horizontal="center"/>
    </xf>
    <xf numFmtId="164" fontId="22" fillId="2" borderId="2" xfId="2" applyNumberFormat="1" applyFont="1" applyFill="1" applyBorder="1" applyAlignment="1">
      <alignment horizontal="left" vertical="center" wrapText="1"/>
    </xf>
    <xf numFmtId="168" fontId="22" fillId="2" borderId="1" xfId="0" applyNumberFormat="1" applyFont="1" applyFill="1" applyBorder="1" applyAlignment="1">
      <alignment horizontal="center" vertical="center"/>
    </xf>
    <xf numFmtId="0" fontId="25" fillId="2" borderId="5" xfId="0" applyFont="1" applyFill="1" applyBorder="1" applyAlignment="1">
      <alignment horizontal="center" vertical="center"/>
    </xf>
    <xf numFmtId="164" fontId="25" fillId="2" borderId="11" xfId="2" quotePrefix="1" applyNumberFormat="1" applyFont="1" applyFill="1" applyBorder="1" applyAlignment="1">
      <alignment horizontal="left" vertical="center" wrapText="1"/>
    </xf>
    <xf numFmtId="164" fontId="25" fillId="2" borderId="5" xfId="10" applyNumberFormat="1" applyFont="1" applyFill="1" applyBorder="1" applyAlignment="1">
      <alignment horizontal="center" vertical="center" wrapText="1"/>
    </xf>
    <xf numFmtId="164" fontId="25" fillId="2" borderId="5" xfId="2" applyNumberFormat="1" applyFont="1" applyFill="1" applyBorder="1" applyAlignment="1">
      <alignment horizontal="center" vertical="center" wrapText="1"/>
    </xf>
    <xf numFmtId="168" fontId="25" fillId="2" borderId="5" xfId="0" applyNumberFormat="1" applyFont="1" applyFill="1" applyBorder="1" applyAlignment="1">
      <alignment horizontal="center" vertical="center"/>
    </xf>
    <xf numFmtId="0" fontId="6" fillId="2" borderId="0" xfId="0" applyFont="1" applyFill="1"/>
    <xf numFmtId="164" fontId="25" fillId="2" borderId="1" xfId="10" applyNumberFormat="1" applyFont="1" applyFill="1" applyBorder="1" applyAlignment="1">
      <alignment horizontal="center" vertical="center" wrapText="1"/>
    </xf>
    <xf numFmtId="164" fontId="21" fillId="0" borderId="1" xfId="1" applyNumberFormat="1" applyFont="1" applyBorder="1" applyAlignment="1">
      <alignment vertical="center"/>
    </xf>
    <xf numFmtId="0" fontId="21" fillId="2" borderId="1" xfId="8" applyFont="1" applyFill="1" applyBorder="1" applyAlignment="1">
      <alignment horizontal="justify" vertical="center"/>
    </xf>
    <xf numFmtId="164" fontId="9" fillId="2" borderId="0" xfId="1" applyNumberFormat="1" applyFont="1" applyFill="1" applyAlignment="1">
      <alignment vertical="center"/>
    </xf>
    <xf numFmtId="165" fontId="1" fillId="0" borderId="0" xfId="0" applyNumberFormat="1" applyFont="1" applyAlignment="1">
      <alignment vertical="center"/>
    </xf>
    <xf numFmtId="165" fontId="13" fillId="0" borderId="0" xfId="0" applyNumberFormat="1" applyFont="1" applyAlignment="1">
      <alignment vertical="center"/>
    </xf>
    <xf numFmtId="165" fontId="10" fillId="2" borderId="1" xfId="1" applyNumberFormat="1" applyFont="1" applyFill="1" applyBorder="1" applyAlignment="1">
      <alignment vertical="center" wrapText="1"/>
    </xf>
    <xf numFmtId="165" fontId="2" fillId="0" borderId="0" xfId="0" applyNumberFormat="1" applyFont="1" applyAlignment="1">
      <alignment vertical="center"/>
    </xf>
    <xf numFmtId="164" fontId="11" fillId="2" borderId="0" xfId="1" applyNumberFormat="1" applyFont="1" applyFill="1" applyAlignment="1">
      <alignment vertical="center"/>
    </xf>
    <xf numFmtId="0" fontId="17" fillId="0" borderId="1" xfId="7" applyFont="1" applyBorder="1" applyAlignment="1">
      <alignment horizontal="center" vertical="center"/>
    </xf>
    <xf numFmtId="164" fontId="17" fillId="0" borderId="1" xfId="1" applyNumberFormat="1" applyFont="1" applyBorder="1"/>
    <xf numFmtId="49" fontId="10" fillId="0" borderId="5" xfId="0" applyNumberFormat="1" applyFont="1" applyBorder="1" applyAlignment="1">
      <alignment horizontal="center" vertical="center"/>
    </xf>
    <xf numFmtId="0" fontId="10" fillId="0" borderId="5" xfId="0" applyFont="1" applyBorder="1" applyAlignment="1">
      <alignment horizontal="center" vertical="center" wrapText="1"/>
    </xf>
    <xf numFmtId="164" fontId="10" fillId="0" borderId="5" xfId="1" applyNumberFormat="1" applyFont="1" applyBorder="1" applyAlignment="1">
      <alignment horizontal="center"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3" fontId="20" fillId="0" borderId="2" xfId="8" applyNumberFormat="1" applyFont="1" applyBorder="1" applyAlignment="1">
      <alignment horizontal="center" vertical="center" wrapText="1"/>
    </xf>
    <xf numFmtId="0" fontId="4" fillId="0" borderId="7" xfId="0" applyFont="1" applyBorder="1" applyAlignment="1">
      <alignment horizontal="right" wrapText="1"/>
    </xf>
    <xf numFmtId="49" fontId="12" fillId="0" borderId="5" xfId="0" applyNumberFormat="1" applyFont="1" applyBorder="1" applyAlignment="1">
      <alignment horizontal="center" vertical="center"/>
    </xf>
    <xf numFmtId="0" fontId="12" fillId="0" borderId="5" xfId="0" applyFont="1" applyBorder="1" applyAlignment="1">
      <alignment horizontal="center" vertical="center" wrapText="1"/>
    </xf>
    <xf numFmtId="164" fontId="12" fillId="0" borderId="5" xfId="1" applyNumberFormat="1" applyFont="1" applyBorder="1" applyAlignment="1">
      <alignment horizontal="center" vertical="center" wrapText="1"/>
    </xf>
    <xf numFmtId="0" fontId="6" fillId="0" borderId="5" xfId="0" applyFont="1" applyBorder="1" applyAlignment="1">
      <alignment horizontal="center" vertical="center" wrapText="1"/>
    </xf>
    <xf numFmtId="0" fontId="12" fillId="0" borderId="1" xfId="8" applyFont="1" applyBorder="1" applyAlignment="1">
      <alignment horizontal="center" vertical="center" wrapText="1"/>
    </xf>
    <xf numFmtId="0" fontId="9" fillId="0" borderId="1" xfId="8" applyFont="1" applyBorder="1" applyAlignment="1">
      <alignment horizontal="center" vertical="center" wrapText="1"/>
    </xf>
    <xf numFmtId="0" fontId="12" fillId="0" borderId="0" xfId="8" applyFont="1"/>
    <xf numFmtId="49" fontId="9" fillId="0" borderId="1" xfId="0" applyNumberFormat="1" applyFont="1" applyBorder="1" applyAlignment="1">
      <alignment horizontal="center" vertical="center"/>
    </xf>
    <xf numFmtId="165" fontId="9" fillId="0" borderId="1" xfId="1" applyNumberFormat="1" applyFont="1" applyFill="1" applyBorder="1" applyAlignment="1">
      <alignment vertical="center" wrapText="1"/>
    </xf>
    <xf numFmtId="165" fontId="13" fillId="0" borderId="1" xfId="0" applyNumberFormat="1" applyFont="1" applyBorder="1" applyAlignment="1">
      <alignment horizontal="center" vertical="center" wrapText="1"/>
    </xf>
    <xf numFmtId="0" fontId="12" fillId="0" borderId="0" xfId="7" applyFont="1"/>
    <xf numFmtId="0" fontId="1" fillId="0" borderId="0" xfId="0" applyFont="1" applyAlignment="1">
      <alignment horizontal="center" wrapText="1"/>
    </xf>
    <xf numFmtId="0" fontId="17" fillId="0" borderId="2" xfId="7" applyFont="1" applyBorder="1" applyAlignment="1">
      <alignment horizontal="center" vertical="center" wrapText="1"/>
    </xf>
    <xf numFmtId="3" fontId="11" fillId="0" borderId="1" xfId="7" applyNumberFormat="1" applyBorder="1" applyAlignment="1">
      <alignment horizontal="left" vertical="center" wrapText="1"/>
    </xf>
    <xf numFmtId="0" fontId="11" fillId="0" borderId="1" xfId="7" applyBorder="1" applyAlignment="1">
      <alignment horizontal="center" vertical="center" wrapText="1"/>
    </xf>
    <xf numFmtId="3" fontId="22" fillId="0" borderId="1" xfId="7" applyNumberFormat="1" applyFont="1" applyBorder="1" applyAlignment="1">
      <alignment horizontal="center" vertical="center" wrapText="1"/>
    </xf>
    <xf numFmtId="0" fontId="17" fillId="0" borderId="1" xfId="0" applyFont="1" applyBorder="1" applyAlignment="1">
      <alignment vertical="center" wrapText="1"/>
    </xf>
    <xf numFmtId="0" fontId="11" fillId="0" borderId="1" xfId="7" applyBorder="1"/>
    <xf numFmtId="0" fontId="22" fillId="0" borderId="1" xfId="0" quotePrefix="1" applyFont="1" applyBorder="1" applyAlignment="1">
      <alignment horizontal="left" vertical="center" wrapText="1"/>
    </xf>
    <xf numFmtId="3" fontId="21" fillId="0" borderId="1" xfId="0" applyNumberFormat="1" applyFont="1" applyBorder="1" applyAlignment="1">
      <alignment horizontal="center" vertical="center" wrapText="1"/>
    </xf>
    <xf numFmtId="165"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3" fontId="13" fillId="0" borderId="0" xfId="1" applyFont="1" applyAlignment="1">
      <alignment vertical="center"/>
    </xf>
    <xf numFmtId="0" fontId="22" fillId="0" borderId="0" xfId="0" applyFont="1" applyAlignment="1">
      <alignment horizontal="center"/>
    </xf>
    <xf numFmtId="164" fontId="9" fillId="0" borderId="1" xfId="1" applyNumberFormat="1" applyFont="1" applyFill="1" applyBorder="1" applyAlignment="1">
      <alignment vertical="center" wrapText="1"/>
    </xf>
    <xf numFmtId="0" fontId="22" fillId="0" borderId="5"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13" fillId="0" borderId="1" xfId="0" applyFont="1" applyBorder="1"/>
    <xf numFmtId="164" fontId="13" fillId="0" borderId="1" xfId="1" applyNumberFormat="1" applyFont="1" applyBorder="1"/>
    <xf numFmtId="0" fontId="13" fillId="0" borderId="1" xfId="0" applyFont="1" applyBorder="1" applyAlignment="1">
      <alignment horizontal="center"/>
    </xf>
    <xf numFmtId="0" fontId="13" fillId="0" borderId="0" xfId="0" applyFont="1"/>
    <xf numFmtId="164" fontId="9" fillId="0" borderId="0" xfId="2" applyNumberFormat="1" applyFont="1" applyFill="1"/>
    <xf numFmtId="0" fontId="9" fillId="0" borderId="0" xfId="7" applyFont="1"/>
    <xf numFmtId="3" fontId="9" fillId="0" borderId="1" xfId="7" applyNumberFormat="1" applyFont="1" applyBorder="1" applyAlignment="1">
      <alignment horizontal="center" vertical="center" wrapText="1"/>
    </xf>
    <xf numFmtId="164" fontId="9" fillId="0" borderId="0" xfId="2" applyNumberFormat="1" applyFont="1" applyFill="1" applyAlignment="1">
      <alignment vertical="center"/>
    </xf>
    <xf numFmtId="164" fontId="9" fillId="0" borderId="0" xfId="7" applyNumberFormat="1" applyFont="1"/>
    <xf numFmtId="164" fontId="9" fillId="0" borderId="0" xfId="7" applyNumberFormat="1" applyFont="1" applyAlignment="1">
      <alignment vertical="center"/>
    </xf>
    <xf numFmtId="0" fontId="21" fillId="0" borderId="5" xfId="0" applyFont="1" applyBorder="1" applyAlignment="1">
      <alignment horizontal="left" vertical="center" wrapText="1"/>
    </xf>
    <xf numFmtId="0" fontId="21" fillId="0" borderId="5" xfId="8" applyFont="1" applyBorder="1" applyAlignment="1">
      <alignment horizontal="center" vertical="center" wrapText="1"/>
    </xf>
    <xf numFmtId="164" fontId="6" fillId="0" borderId="0" xfId="0" applyNumberFormat="1" applyFont="1" applyAlignment="1">
      <alignment vertical="center"/>
    </xf>
    <xf numFmtId="0" fontId="13" fillId="2" borderId="1" xfId="0" applyFont="1" applyFill="1" applyBorder="1"/>
    <xf numFmtId="0" fontId="11" fillId="2" borderId="5" xfId="0" applyFont="1" applyFill="1" applyBorder="1" applyAlignment="1">
      <alignment horizontal="center" vertical="center"/>
    </xf>
    <xf numFmtId="164" fontId="22" fillId="2" borderId="11" xfId="2" applyNumberFormat="1" applyFont="1" applyFill="1" applyBorder="1" applyAlignment="1">
      <alignment horizontal="left" vertical="center" wrapText="1"/>
    </xf>
    <xf numFmtId="164" fontId="22" fillId="2" borderId="5" xfId="10" applyNumberFormat="1" applyFont="1" applyFill="1" applyBorder="1" applyAlignment="1">
      <alignment horizontal="center" vertical="center" wrapText="1"/>
    </xf>
    <xf numFmtId="164" fontId="22" fillId="2" borderId="5" xfId="2" applyNumberFormat="1" applyFont="1" applyFill="1" applyBorder="1" applyAlignment="1">
      <alignment horizontal="center" vertical="center" wrapText="1"/>
    </xf>
    <xf numFmtId="168" fontId="22" fillId="2" borderId="5" xfId="0" applyNumberFormat="1" applyFont="1" applyFill="1" applyBorder="1" applyAlignment="1">
      <alignment horizontal="center" vertical="center"/>
    </xf>
    <xf numFmtId="0" fontId="2" fillId="0" borderId="1" xfId="0" applyFont="1" applyBorder="1" applyAlignment="1">
      <alignment horizontal="center"/>
    </xf>
    <xf numFmtId="0" fontId="1" fillId="0" borderId="1" xfId="0" applyFont="1" applyBorder="1"/>
    <xf numFmtId="0" fontId="22" fillId="0" borderId="1" xfId="0" applyFont="1" applyBorder="1" applyAlignment="1">
      <alignment horizontal="center"/>
    </xf>
    <xf numFmtId="0" fontId="1" fillId="0" borderId="1" xfId="0" applyFont="1" applyBorder="1" applyAlignment="1">
      <alignment horizontal="center"/>
    </xf>
    <xf numFmtId="0" fontId="2" fillId="0" borderId="1" xfId="0" applyFont="1" applyBorder="1"/>
    <xf numFmtId="0" fontId="25" fillId="0" borderId="1" xfId="0" applyFont="1" applyBorder="1" applyAlignment="1">
      <alignment horizontal="center"/>
    </xf>
    <xf numFmtId="0" fontId="2" fillId="0" borderId="0" xfId="0" applyFont="1"/>
    <xf numFmtId="164" fontId="1" fillId="0" borderId="1" xfId="1" applyNumberFormat="1" applyFont="1" applyBorder="1"/>
    <xf numFmtId="164" fontId="1" fillId="0" borderId="1" xfId="0" applyNumberFormat="1" applyFont="1" applyBorder="1"/>
    <xf numFmtId="164" fontId="2" fillId="0" borderId="1" xfId="0" applyNumberFormat="1" applyFont="1" applyBorder="1"/>
    <xf numFmtId="0" fontId="11" fillId="2" borderId="1" xfId="0" quotePrefix="1" applyFont="1" applyFill="1" applyBorder="1" applyAlignment="1">
      <alignment horizontal="center" vertical="center" wrapText="1"/>
    </xf>
    <xf numFmtId="0" fontId="6"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12" fillId="0" borderId="0" xfId="0" applyFont="1" applyAlignment="1">
      <alignment horizontal="center"/>
    </xf>
    <xf numFmtId="0" fontId="10" fillId="0" borderId="0" xfId="0" applyFont="1" applyAlignment="1">
      <alignment horizontal="center" vertical="center" wrapText="1"/>
    </xf>
    <xf numFmtId="0" fontId="14" fillId="0" borderId="0" xfId="0" applyFont="1" applyAlignment="1">
      <alignment horizontal="center"/>
    </xf>
    <xf numFmtId="0" fontId="17" fillId="0" borderId="1" xfId="7" applyFont="1" applyBorder="1" applyAlignment="1">
      <alignment horizontal="center" vertical="center" wrapText="1"/>
    </xf>
    <xf numFmtId="0" fontId="17" fillId="0" borderId="2" xfId="7" applyFont="1" applyBorder="1" applyAlignment="1">
      <alignment horizontal="center" vertical="center" wrapText="1"/>
    </xf>
    <xf numFmtId="0" fontId="17" fillId="0" borderId="4" xfId="7" applyFont="1" applyBorder="1" applyAlignment="1">
      <alignment horizontal="center" vertical="center" wrapText="1"/>
    </xf>
    <xf numFmtId="0" fontId="17" fillId="0" borderId="5" xfId="7" applyFont="1" applyBorder="1" applyAlignment="1">
      <alignment horizontal="center" vertical="center" wrapText="1"/>
    </xf>
    <xf numFmtId="0" fontId="17" fillId="0" borderId="6" xfId="7" applyFont="1" applyBorder="1" applyAlignment="1">
      <alignment horizontal="center" vertical="center" wrapText="1"/>
    </xf>
    <xf numFmtId="0" fontId="2" fillId="0" borderId="0" xfId="0" applyFont="1" applyAlignment="1">
      <alignment horizontal="center" wrapText="1"/>
    </xf>
    <xf numFmtId="49" fontId="12" fillId="0" borderId="5" xfId="0" applyNumberFormat="1" applyFont="1" applyBorder="1" applyAlignment="1">
      <alignment horizontal="center" vertical="center"/>
    </xf>
    <xf numFmtId="49" fontId="12" fillId="0" borderId="6" xfId="0" applyNumberFormat="1"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164" fontId="12" fillId="0" borderId="5"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64" fontId="10" fillId="0" borderId="1" xfId="1"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10"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64" fontId="10" fillId="0" borderId="5" xfId="1" applyNumberFormat="1" applyFont="1" applyBorder="1" applyAlignment="1">
      <alignment horizontal="center" vertical="center" wrapText="1"/>
    </xf>
    <xf numFmtId="164" fontId="10" fillId="0" borderId="6" xfId="1" applyNumberFormat="1" applyFont="1" applyBorder="1" applyAlignment="1">
      <alignment horizontal="center" vertical="center" wrapText="1"/>
    </xf>
    <xf numFmtId="0" fontId="10" fillId="0" borderId="0" xfId="8" applyFont="1" applyAlignment="1">
      <alignment horizontal="center"/>
    </xf>
    <xf numFmtId="0" fontId="14" fillId="0" borderId="0" xfId="8" applyFont="1" applyAlignment="1">
      <alignment horizontal="center"/>
    </xf>
    <xf numFmtId="0" fontId="8" fillId="0" borderId="5" xfId="8" applyFont="1" applyBorder="1" applyAlignment="1">
      <alignment horizontal="center" vertical="center" wrapText="1"/>
    </xf>
    <xf numFmtId="0" fontId="8" fillId="0" borderId="6" xfId="8" applyFont="1" applyBorder="1" applyAlignment="1">
      <alignment horizontal="center" vertical="center" wrapText="1"/>
    </xf>
    <xf numFmtId="0" fontId="8" fillId="0" borderId="5" xfId="8" applyFont="1" applyBorder="1" applyAlignment="1">
      <alignment horizontal="center" vertical="center"/>
    </xf>
    <xf numFmtId="0" fontId="8" fillId="0" borderId="6" xfId="8"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166" fontId="8" fillId="0" borderId="5" xfId="2" applyNumberFormat="1" applyFont="1" applyFill="1" applyBorder="1" applyAlignment="1">
      <alignment horizontal="center" vertical="center" wrapText="1"/>
    </xf>
    <xf numFmtId="166" fontId="8" fillId="0" borderId="6" xfId="2"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0" fillId="2" borderId="0" xfId="0" applyFont="1" applyFill="1" applyAlignment="1">
      <alignment horizontal="center"/>
    </xf>
    <xf numFmtId="0" fontId="24" fillId="2" borderId="0" xfId="0" applyFont="1" applyFill="1" applyAlignment="1">
      <alignment horizontal="center"/>
    </xf>
    <xf numFmtId="0" fontId="24" fillId="2" borderId="7"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6" xfId="0" applyFont="1" applyFill="1" applyBorder="1" applyAlignment="1">
      <alignment horizontal="center" vertical="center" wrapText="1"/>
    </xf>
    <xf numFmtId="0" fontId="17" fillId="2" borderId="5" xfId="8" applyFont="1" applyFill="1" applyBorder="1" applyAlignment="1">
      <alignment horizontal="center" vertical="center" wrapText="1"/>
    </xf>
    <xf numFmtId="0" fontId="17" fillId="2" borderId="6" xfId="8"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 xfId="0" quotePrefix="1"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12" fillId="0" borderId="5" xfId="7" applyFont="1" applyBorder="1" applyAlignment="1">
      <alignment horizontal="center" vertical="center" wrapText="1"/>
    </xf>
    <xf numFmtId="0" fontId="12" fillId="0" borderId="6" xfId="7" applyFont="1" applyBorder="1" applyAlignment="1">
      <alignment horizontal="center" vertical="center" wrapText="1"/>
    </xf>
    <xf numFmtId="0" fontId="12" fillId="3" borderId="0" xfId="0" applyFont="1" applyFill="1" applyAlignment="1">
      <alignment horizontal="left"/>
    </xf>
    <xf numFmtId="0" fontId="12" fillId="0" borderId="1" xfId="7" applyFont="1" applyBorder="1" applyAlignment="1">
      <alignment horizontal="center" vertical="center" wrapText="1"/>
    </xf>
  </cellXfs>
  <cellStyles count="12">
    <cellStyle name="Comma" xfId="1" builtinId="3"/>
    <cellStyle name="Comma [0] 2 2" xfId="2" xr:uid="{00000000-0005-0000-0000-000001000000}"/>
    <cellStyle name="Comma [0] 2 2 2 2 2" xfId="11" xr:uid="{00000000-0005-0000-0000-000002000000}"/>
    <cellStyle name="Comma 10 2" xfId="3" xr:uid="{00000000-0005-0000-0000-000003000000}"/>
    <cellStyle name="Comma 2_BB thao luan du toan 2014" xfId="4" xr:uid="{00000000-0005-0000-0000-000004000000}"/>
    <cellStyle name="Comma 7" xfId="6" xr:uid="{00000000-0005-0000-0000-000005000000}"/>
    <cellStyle name="Normal" xfId="0" builtinId="0"/>
    <cellStyle name="Normal 2" xfId="9" xr:uid="{00000000-0005-0000-0000-000007000000}"/>
    <cellStyle name="Normal 6" xfId="5" xr:uid="{00000000-0005-0000-0000-000008000000}"/>
    <cellStyle name="Normal_DỰ TOÁN KINH PHÍ CHƯƠNG TRÌNH 925, DTSC CTTL  NĂM 2013" xfId="8" xr:uid="{00000000-0005-0000-0000-000009000000}"/>
    <cellStyle name="Normal_TT Phe chuan DT thu, chi NS nam 2011" xfId="10" xr:uid="{00000000-0005-0000-0000-00000A000000}"/>
    <cellStyle name="Normal_XÂY DỰNG DỰ TOÁN NGUỒN KP SỰ NGHIỆP KINH TẾ  NĂM 2013" xfId="7"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H17"/>
  <sheetViews>
    <sheetView zoomScale="85" zoomScaleNormal="85" workbookViewId="0">
      <selection activeCell="A10" sqref="A10"/>
    </sheetView>
  </sheetViews>
  <sheetFormatPr defaultColWidth="8.7109375" defaultRowHeight="18.75" x14ac:dyDescent="0.3"/>
  <cols>
    <col min="1" max="1" width="6" style="2" customWidth="1"/>
    <col min="2" max="2" width="51.28515625" style="1" customWidth="1"/>
    <col min="3" max="3" width="20.85546875" style="1" bestFit="1" customWidth="1"/>
    <col min="4" max="4" width="11.140625" style="1" customWidth="1"/>
    <col min="5" max="5" width="19" style="1" customWidth="1"/>
    <col min="6" max="6" width="16.140625" style="1" customWidth="1"/>
    <col min="7" max="7" width="33.28515625" style="283" customWidth="1"/>
    <col min="8" max="8" width="22.28515625" style="1" customWidth="1"/>
    <col min="9" max="9" width="12" style="1" bestFit="1" customWidth="1"/>
    <col min="10" max="16384" width="8.7109375" style="1"/>
  </cols>
  <sheetData>
    <row r="1" spans="1:8" x14ac:dyDescent="0.3">
      <c r="A1" s="328" t="s">
        <v>294</v>
      </c>
      <c r="B1" s="318"/>
      <c r="C1" s="318"/>
      <c r="D1" s="318"/>
      <c r="E1" s="318"/>
      <c r="F1" s="318"/>
      <c r="G1" s="318"/>
    </row>
    <row r="2" spans="1:8" x14ac:dyDescent="0.3">
      <c r="A2" s="328" t="s">
        <v>216</v>
      </c>
      <c r="B2" s="318"/>
      <c r="C2" s="318"/>
      <c r="D2" s="318"/>
      <c r="E2" s="318"/>
      <c r="F2" s="318"/>
      <c r="G2" s="318"/>
    </row>
    <row r="3" spans="1:8" x14ac:dyDescent="0.3">
      <c r="C3" s="77"/>
      <c r="D3" s="77"/>
      <c r="E3" s="77"/>
      <c r="F3" s="77"/>
      <c r="G3" s="78"/>
    </row>
    <row r="4" spans="1:8" s="9" customFormat="1" ht="35.25" customHeight="1" x14ac:dyDescent="0.25">
      <c r="A4" s="260" t="s">
        <v>0</v>
      </c>
      <c r="B4" s="261" t="s">
        <v>12</v>
      </c>
      <c r="C4" s="262" t="s">
        <v>217</v>
      </c>
      <c r="D4" s="262" t="s">
        <v>218</v>
      </c>
      <c r="E4" s="262" t="s">
        <v>219</v>
      </c>
      <c r="F4" s="262" t="s">
        <v>220</v>
      </c>
      <c r="G4" s="263" t="s">
        <v>8</v>
      </c>
    </row>
    <row r="5" spans="1:8" s="12" customFormat="1" ht="26.25" customHeight="1" x14ac:dyDescent="0.25">
      <c r="A5" s="120" t="s">
        <v>1</v>
      </c>
      <c r="B5" s="127" t="s">
        <v>221</v>
      </c>
      <c r="C5" s="122"/>
      <c r="D5" s="122"/>
      <c r="E5" s="122"/>
      <c r="F5" s="122">
        <f>SUM(F6:F9)</f>
        <v>960000000</v>
      </c>
      <c r="G5" s="286"/>
    </row>
    <row r="6" spans="1:8" s="9" customFormat="1" ht="54" customHeight="1" x14ac:dyDescent="0.25">
      <c r="A6" s="267" t="s">
        <v>49</v>
      </c>
      <c r="B6" s="125" t="s">
        <v>305</v>
      </c>
      <c r="C6" s="268"/>
      <c r="D6" s="268"/>
      <c r="E6" s="268">
        <f>+F6</f>
        <v>412000000</v>
      </c>
      <c r="F6" s="268">
        <v>412000000</v>
      </c>
      <c r="G6" s="269"/>
    </row>
    <row r="7" spans="1:8" s="9" customFormat="1" ht="37.9" customHeight="1" x14ac:dyDescent="0.25">
      <c r="A7" s="267" t="s">
        <v>50</v>
      </c>
      <c r="B7" s="125" t="s">
        <v>227</v>
      </c>
      <c r="C7" s="268"/>
      <c r="D7" s="268"/>
      <c r="E7" s="268">
        <f>+F7</f>
        <v>428000000</v>
      </c>
      <c r="F7" s="268">
        <f>35000000*12+8000000</f>
        <v>428000000</v>
      </c>
      <c r="G7" s="20"/>
      <c r="H7" s="282"/>
    </row>
    <row r="8" spans="1:8" s="9" customFormat="1" ht="25.9" customHeight="1" x14ac:dyDescent="0.25">
      <c r="A8" s="267" t="s">
        <v>51</v>
      </c>
      <c r="B8" s="125" t="s">
        <v>222</v>
      </c>
      <c r="C8" s="268"/>
      <c r="D8" s="268"/>
      <c r="E8" s="268">
        <v>20000000</v>
      </c>
      <c r="F8" s="268">
        <v>20000000</v>
      </c>
      <c r="G8" s="20"/>
    </row>
    <row r="9" spans="1:8" s="9" customFormat="1" ht="25.9" customHeight="1" x14ac:dyDescent="0.25">
      <c r="A9" s="267" t="s">
        <v>52</v>
      </c>
      <c r="B9" s="125" t="s">
        <v>304</v>
      </c>
      <c r="C9" s="268"/>
      <c r="D9" s="268"/>
      <c r="E9" s="268"/>
      <c r="F9" s="268">
        <v>100000000</v>
      </c>
      <c r="G9" s="20"/>
    </row>
    <row r="10" spans="1:8" s="12" customFormat="1" ht="26.25" customHeight="1" x14ac:dyDescent="0.25">
      <c r="A10" s="120" t="s">
        <v>2</v>
      </c>
      <c r="B10" s="127" t="s">
        <v>224</v>
      </c>
      <c r="C10" s="122"/>
      <c r="D10" s="122"/>
      <c r="E10" s="122"/>
      <c r="F10" s="122">
        <f>SUM(F11:F14)</f>
        <v>1058000000</v>
      </c>
      <c r="G10" s="286"/>
      <c r="H10" s="84"/>
    </row>
    <row r="11" spans="1:8" s="9" customFormat="1" ht="52.9" customHeight="1" x14ac:dyDescent="0.25">
      <c r="A11" s="267" t="s">
        <v>49</v>
      </c>
      <c r="B11" s="125" t="s">
        <v>306</v>
      </c>
      <c r="C11" s="268"/>
      <c r="D11" s="268"/>
      <c r="E11" s="268"/>
      <c r="F11" s="268">
        <v>510000000</v>
      </c>
      <c r="G11" s="20"/>
      <c r="H11" s="79"/>
    </row>
    <row r="12" spans="1:8" s="9" customFormat="1" ht="24" customHeight="1" x14ac:dyDescent="0.25">
      <c r="A12" s="267" t="s">
        <v>50</v>
      </c>
      <c r="B12" s="125" t="s">
        <v>223</v>
      </c>
      <c r="C12" s="268"/>
      <c r="D12" s="268"/>
      <c r="E12" s="268"/>
      <c r="F12" s="284">
        <v>300000000</v>
      </c>
      <c r="G12" s="20"/>
      <c r="H12" s="79"/>
    </row>
    <row r="13" spans="1:8" s="290" customFormat="1" ht="22.15" customHeight="1" x14ac:dyDescent="0.25">
      <c r="A13" s="267" t="s">
        <v>51</v>
      </c>
      <c r="B13" s="287" t="s">
        <v>225</v>
      </c>
      <c r="C13" s="287"/>
      <c r="D13" s="287"/>
      <c r="E13" s="287"/>
      <c r="F13" s="288">
        <v>200000000</v>
      </c>
      <c r="G13" s="289"/>
    </row>
    <row r="14" spans="1:8" s="290" customFormat="1" ht="22.15" customHeight="1" x14ac:dyDescent="0.25">
      <c r="A14" s="267" t="s">
        <v>52</v>
      </c>
      <c r="B14" s="287" t="s">
        <v>226</v>
      </c>
      <c r="C14" s="287"/>
      <c r="D14" s="287"/>
      <c r="E14" s="287"/>
      <c r="F14" s="288">
        <f>4000000*12</f>
        <v>48000000</v>
      </c>
      <c r="G14" s="289"/>
    </row>
    <row r="15" spans="1:8" s="312" customFormat="1" hidden="1" x14ac:dyDescent="0.3">
      <c r="A15" s="306" t="s">
        <v>3</v>
      </c>
      <c r="B15" s="310" t="s">
        <v>310</v>
      </c>
      <c r="C15" s="310"/>
      <c r="D15" s="310"/>
      <c r="E15" s="310"/>
      <c r="F15" s="315">
        <f>+F16+F17</f>
        <v>74000000</v>
      </c>
      <c r="G15" s="311"/>
    </row>
    <row r="16" spans="1:8" hidden="1" x14ac:dyDescent="0.3">
      <c r="A16" s="309">
        <v>1</v>
      </c>
      <c r="B16" s="307" t="s">
        <v>311</v>
      </c>
      <c r="C16" s="307"/>
      <c r="D16" s="307">
        <f>2*10</f>
        <v>20</v>
      </c>
      <c r="E16" s="313">
        <v>1200000</v>
      </c>
      <c r="F16" s="314">
        <f>+D16*E16</f>
        <v>24000000</v>
      </c>
      <c r="G16" s="308"/>
    </row>
    <row r="17" spans="1:7" hidden="1" x14ac:dyDescent="0.3">
      <c r="A17" s="309">
        <v>2</v>
      </c>
      <c r="B17" s="307" t="s">
        <v>312</v>
      </c>
      <c r="C17" s="307"/>
      <c r="D17" s="307">
        <f>2*10</f>
        <v>20</v>
      </c>
      <c r="E17" s="313">
        <v>2500000</v>
      </c>
      <c r="F17" s="314">
        <f>+D17*E17</f>
        <v>50000000</v>
      </c>
      <c r="G17" s="308"/>
    </row>
  </sheetData>
  <mergeCells count="2">
    <mergeCell ref="A1:G1"/>
    <mergeCell ref="A2:G2"/>
  </mergeCells>
  <phoneticPr fontId="19" type="noConversion"/>
  <printOptions horizontalCentered="1"/>
  <pageMargins left="0" right="0" top="0.39370078740157483" bottom="0.39370078740157483" header="0" footer="0"/>
  <pageSetup paperSize="9" scale="84"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I77"/>
  <sheetViews>
    <sheetView zoomScale="70" zoomScaleNormal="70" workbookViewId="0">
      <selection activeCell="A10" sqref="A10"/>
    </sheetView>
  </sheetViews>
  <sheetFormatPr defaultColWidth="8.7109375" defaultRowHeight="18.75" x14ac:dyDescent="0.3"/>
  <cols>
    <col min="1" max="1" width="6" style="2" customWidth="1"/>
    <col min="2" max="2" width="51.28515625" style="1" customWidth="1"/>
    <col min="3" max="3" width="20.85546875" style="1" bestFit="1" customWidth="1"/>
    <col min="4" max="4" width="11.140625" style="1" customWidth="1"/>
    <col min="5" max="6" width="19" style="1" customWidth="1"/>
    <col min="7" max="7" width="16.140625" style="1" customWidth="1"/>
    <col min="8" max="8" width="23.140625" style="283" customWidth="1"/>
    <col min="9" max="9" width="22.28515625" style="1" customWidth="1"/>
    <col min="10" max="16384" width="8.7109375" style="1"/>
  </cols>
  <sheetData>
    <row r="1" spans="1:9" x14ac:dyDescent="0.3">
      <c r="A1" s="328" t="s">
        <v>295</v>
      </c>
      <c r="B1" s="318"/>
      <c r="C1" s="318"/>
      <c r="D1" s="318"/>
      <c r="E1" s="318"/>
      <c r="F1" s="318"/>
      <c r="G1" s="318"/>
      <c r="H1" s="318"/>
    </row>
    <row r="2" spans="1:9" x14ac:dyDescent="0.3">
      <c r="A2" s="328" t="s">
        <v>228</v>
      </c>
      <c r="B2" s="318"/>
      <c r="C2" s="318"/>
      <c r="D2" s="318"/>
      <c r="E2" s="318"/>
      <c r="F2" s="318"/>
      <c r="G2" s="318"/>
      <c r="H2" s="318"/>
    </row>
    <row r="3" spans="1:9" x14ac:dyDescent="0.3">
      <c r="C3" s="77"/>
      <c r="D3" s="77"/>
      <c r="E3" s="77"/>
      <c r="F3" s="77"/>
      <c r="G3" s="77"/>
      <c r="H3" s="78"/>
    </row>
    <row r="4" spans="1:9" s="9" customFormat="1" ht="35.25" customHeight="1" x14ac:dyDescent="0.25">
      <c r="A4" s="253" t="s">
        <v>0</v>
      </c>
      <c r="B4" s="254" t="s">
        <v>12</v>
      </c>
      <c r="C4" s="255" t="s">
        <v>217</v>
      </c>
      <c r="D4" s="255" t="s">
        <v>218</v>
      </c>
      <c r="E4" s="255" t="s">
        <v>229</v>
      </c>
      <c r="F4" s="255" t="s">
        <v>219</v>
      </c>
      <c r="G4" s="255" t="s">
        <v>220</v>
      </c>
      <c r="H4" s="285" t="s">
        <v>8</v>
      </c>
    </row>
    <row r="5" spans="1:9" s="12" customFormat="1" ht="26.25" customHeight="1" x14ac:dyDescent="0.25">
      <c r="A5" s="120"/>
      <c r="B5" s="121" t="s">
        <v>9</v>
      </c>
      <c r="C5" s="122"/>
      <c r="D5" s="122"/>
      <c r="E5" s="122"/>
      <c r="F5" s="122"/>
      <c r="G5" s="122">
        <f>SUBTOTAL(9,G6,G19,G32,G38,G43,G53,G66,G71,G73,G77)</f>
        <v>580646000</v>
      </c>
      <c r="H5" s="280"/>
    </row>
    <row r="6" spans="1:9" s="9" customFormat="1" ht="26.25" customHeight="1" x14ac:dyDescent="0.25">
      <c r="A6" s="120" t="s">
        <v>49</v>
      </c>
      <c r="B6" s="127" t="s">
        <v>230</v>
      </c>
      <c r="C6" s="122"/>
      <c r="D6" s="122"/>
      <c r="E6" s="122"/>
      <c r="F6" s="122"/>
      <c r="G6" s="122">
        <f>SUM(G7:G18)</f>
        <v>45800000</v>
      </c>
      <c r="H6" s="281"/>
    </row>
    <row r="7" spans="1:9" s="9" customFormat="1" ht="16.5" x14ac:dyDescent="0.25">
      <c r="A7" s="267"/>
      <c r="B7" s="125" t="s">
        <v>231</v>
      </c>
      <c r="C7" s="268" t="s">
        <v>232</v>
      </c>
      <c r="D7" s="268">
        <v>1</v>
      </c>
      <c r="E7" s="268">
        <v>2</v>
      </c>
      <c r="F7" s="268">
        <v>100000</v>
      </c>
      <c r="G7" s="268">
        <f>+F7*D7*E7</f>
        <v>200000</v>
      </c>
      <c r="H7" s="281"/>
    </row>
    <row r="8" spans="1:9" s="9" customFormat="1" ht="23.45" customHeight="1" x14ac:dyDescent="0.25">
      <c r="A8" s="267"/>
      <c r="B8" s="125" t="s">
        <v>233</v>
      </c>
      <c r="C8" s="268" t="s">
        <v>232</v>
      </c>
      <c r="D8" s="268">
        <v>1</v>
      </c>
      <c r="E8" s="268">
        <v>2</v>
      </c>
      <c r="F8" s="268">
        <v>60000</v>
      </c>
      <c r="G8" s="268">
        <f t="shared" ref="G8:G16" si="0">+F8*D8*E8</f>
        <v>120000</v>
      </c>
      <c r="H8" s="281"/>
    </row>
    <row r="9" spans="1:9" s="9" customFormat="1" ht="23.45" customHeight="1" x14ac:dyDescent="0.25">
      <c r="A9" s="267"/>
      <c r="B9" s="125" t="s">
        <v>234</v>
      </c>
      <c r="C9" s="268" t="s">
        <v>232</v>
      </c>
      <c r="D9" s="268">
        <v>25</v>
      </c>
      <c r="E9" s="268">
        <v>2</v>
      </c>
      <c r="F9" s="268">
        <v>70000</v>
      </c>
      <c r="G9" s="268">
        <f t="shared" si="0"/>
        <v>3500000</v>
      </c>
      <c r="H9" s="281"/>
    </row>
    <row r="10" spans="1:9" s="9" customFormat="1" ht="23.45" customHeight="1" x14ac:dyDescent="0.25">
      <c r="A10" s="267"/>
      <c r="B10" s="125" t="s">
        <v>235</v>
      </c>
      <c r="C10" s="268" t="s">
        <v>232</v>
      </c>
      <c r="D10" s="268">
        <v>6</v>
      </c>
      <c r="E10" s="268">
        <v>2</v>
      </c>
      <c r="F10" s="268">
        <v>70000</v>
      </c>
      <c r="G10" s="268">
        <f t="shared" si="0"/>
        <v>840000</v>
      </c>
      <c r="H10" s="281"/>
    </row>
    <row r="11" spans="1:9" s="9" customFormat="1" ht="23.45" customHeight="1" x14ac:dyDescent="0.25">
      <c r="A11" s="267"/>
      <c r="B11" s="125" t="s">
        <v>236</v>
      </c>
      <c r="C11" s="268" t="s">
        <v>232</v>
      </c>
      <c r="D11" s="268">
        <v>5</v>
      </c>
      <c r="E11" s="268">
        <v>2</v>
      </c>
      <c r="F11" s="268">
        <v>50000</v>
      </c>
      <c r="G11" s="268">
        <f t="shared" si="0"/>
        <v>500000</v>
      </c>
      <c r="H11" s="281"/>
      <c r="I11" s="282"/>
    </row>
    <row r="12" spans="1:9" s="9" customFormat="1" ht="41.45" customHeight="1" x14ac:dyDescent="0.25">
      <c r="A12" s="267"/>
      <c r="B12" s="125" t="s">
        <v>237</v>
      </c>
      <c r="C12" s="268" t="s">
        <v>12</v>
      </c>
      <c r="D12" s="268">
        <v>5</v>
      </c>
      <c r="E12" s="268">
        <v>2</v>
      </c>
      <c r="F12" s="268">
        <v>70000</v>
      </c>
      <c r="G12" s="268">
        <f t="shared" si="0"/>
        <v>700000</v>
      </c>
      <c r="H12" s="281"/>
    </row>
    <row r="13" spans="1:9" s="9" customFormat="1" ht="26.25" customHeight="1" x14ac:dyDescent="0.25">
      <c r="A13" s="267"/>
      <c r="B13" s="125" t="s">
        <v>238</v>
      </c>
      <c r="C13" s="268" t="s">
        <v>239</v>
      </c>
      <c r="D13" s="268">
        <v>12</v>
      </c>
      <c r="E13" s="268">
        <v>2</v>
      </c>
      <c r="F13" s="268">
        <v>100000</v>
      </c>
      <c r="G13" s="268">
        <f t="shared" si="0"/>
        <v>2400000</v>
      </c>
      <c r="H13" s="281"/>
    </row>
    <row r="14" spans="1:9" s="9" customFormat="1" ht="26.25" customHeight="1" x14ac:dyDescent="0.25">
      <c r="A14" s="267"/>
      <c r="B14" s="125" t="s">
        <v>240</v>
      </c>
      <c r="C14" s="268" t="s">
        <v>241</v>
      </c>
      <c r="D14" s="268">
        <v>1</v>
      </c>
      <c r="E14" s="268">
        <v>2</v>
      </c>
      <c r="F14" s="268">
        <v>100000</v>
      </c>
      <c r="G14" s="268">
        <f t="shared" si="0"/>
        <v>200000</v>
      </c>
      <c r="H14" s="281"/>
    </row>
    <row r="15" spans="1:9" ht="49.9" customHeight="1" x14ac:dyDescent="0.3">
      <c r="A15" s="267"/>
      <c r="B15" s="125" t="s">
        <v>242</v>
      </c>
      <c r="C15" s="268" t="s">
        <v>239</v>
      </c>
      <c r="D15" s="268">
        <v>12</v>
      </c>
      <c r="E15" s="268">
        <v>2</v>
      </c>
      <c r="F15" s="268">
        <v>1000000</v>
      </c>
      <c r="G15" s="268">
        <f t="shared" si="0"/>
        <v>24000000</v>
      </c>
      <c r="H15" s="281"/>
    </row>
    <row r="16" spans="1:9" ht="39" customHeight="1" x14ac:dyDescent="0.3">
      <c r="A16" s="267"/>
      <c r="B16" s="125" t="s">
        <v>243</v>
      </c>
      <c r="C16" s="268" t="s">
        <v>241</v>
      </c>
      <c r="D16" s="268">
        <v>1</v>
      </c>
      <c r="E16" s="268">
        <v>2</v>
      </c>
      <c r="F16" s="268">
        <v>150000</v>
      </c>
      <c r="G16" s="268">
        <f t="shared" si="0"/>
        <v>300000</v>
      </c>
      <c r="H16" s="281"/>
    </row>
    <row r="17" spans="1:8" ht="23.45" customHeight="1" x14ac:dyDescent="0.3">
      <c r="A17" s="267"/>
      <c r="B17" s="125" t="s">
        <v>244</v>
      </c>
      <c r="C17" s="268" t="s">
        <v>232</v>
      </c>
      <c r="D17" s="268">
        <v>38</v>
      </c>
      <c r="E17" s="268">
        <v>2</v>
      </c>
      <c r="F17" s="268">
        <v>40000</v>
      </c>
      <c r="G17" s="268">
        <f>+F17*D17*E17</f>
        <v>3040000</v>
      </c>
      <c r="H17" s="281"/>
    </row>
    <row r="18" spans="1:8" ht="23.45" customHeight="1" x14ac:dyDescent="0.3">
      <c r="A18" s="267"/>
      <c r="B18" s="125" t="s">
        <v>245</v>
      </c>
      <c r="C18" s="268" t="s">
        <v>246</v>
      </c>
      <c r="D18" s="268">
        <v>2</v>
      </c>
      <c r="E18" s="268"/>
      <c r="F18" s="268">
        <v>5000000</v>
      </c>
      <c r="G18" s="268">
        <f>+F18*D18</f>
        <v>10000000</v>
      </c>
      <c r="H18" s="281"/>
    </row>
    <row r="19" spans="1:8" ht="23.45" customHeight="1" x14ac:dyDescent="0.3">
      <c r="A19" s="120" t="s">
        <v>50</v>
      </c>
      <c r="B19" s="127" t="s">
        <v>247</v>
      </c>
      <c r="C19" s="122"/>
      <c r="D19" s="122"/>
      <c r="E19" s="122"/>
      <c r="F19" s="122"/>
      <c r="G19" s="122">
        <f>SUM(G20:G31)</f>
        <v>78840000</v>
      </c>
      <c r="H19" s="281"/>
    </row>
    <row r="20" spans="1:8" ht="23.45" customHeight="1" x14ac:dyDescent="0.3">
      <c r="A20" s="267"/>
      <c r="B20" s="125" t="s">
        <v>231</v>
      </c>
      <c r="C20" s="268" t="s">
        <v>232</v>
      </c>
      <c r="D20" s="268">
        <v>1</v>
      </c>
      <c r="E20" s="268">
        <v>6</v>
      </c>
      <c r="F20" s="268">
        <v>100000</v>
      </c>
      <c r="G20" s="268">
        <f>+F20*D20*E20</f>
        <v>600000</v>
      </c>
      <c r="H20" s="281"/>
    </row>
    <row r="21" spans="1:8" ht="23.45" customHeight="1" x14ac:dyDescent="0.3">
      <c r="A21" s="267"/>
      <c r="B21" s="125" t="s">
        <v>233</v>
      </c>
      <c r="C21" s="268" t="s">
        <v>232</v>
      </c>
      <c r="D21" s="268">
        <v>1</v>
      </c>
      <c r="E21" s="268">
        <v>6</v>
      </c>
      <c r="F21" s="268">
        <v>60000</v>
      </c>
      <c r="G21" s="268">
        <f t="shared" ref="G21:G29" si="1">+F21*D21*E21</f>
        <v>360000</v>
      </c>
      <c r="H21" s="281"/>
    </row>
    <row r="22" spans="1:8" ht="23.45" customHeight="1" x14ac:dyDescent="0.3">
      <c r="A22" s="267"/>
      <c r="B22" s="125" t="s">
        <v>234</v>
      </c>
      <c r="C22" s="268" t="s">
        <v>232</v>
      </c>
      <c r="D22" s="268">
        <v>25</v>
      </c>
      <c r="E22" s="268">
        <v>6</v>
      </c>
      <c r="F22" s="268">
        <v>70000</v>
      </c>
      <c r="G22" s="268">
        <f t="shared" si="1"/>
        <v>10500000</v>
      </c>
      <c r="H22" s="281"/>
    </row>
    <row r="23" spans="1:8" ht="23.45" customHeight="1" x14ac:dyDescent="0.3">
      <c r="A23" s="267"/>
      <c r="B23" s="125" t="s">
        <v>235</v>
      </c>
      <c r="C23" s="268" t="s">
        <v>232</v>
      </c>
      <c r="D23" s="268">
        <v>6</v>
      </c>
      <c r="E23" s="268">
        <v>6</v>
      </c>
      <c r="F23" s="268">
        <v>70000</v>
      </c>
      <c r="G23" s="268">
        <f t="shared" si="1"/>
        <v>2520000</v>
      </c>
      <c r="H23" s="281"/>
    </row>
    <row r="24" spans="1:8" ht="23.45" customHeight="1" x14ac:dyDescent="0.3">
      <c r="A24" s="267"/>
      <c r="B24" s="125" t="s">
        <v>236</v>
      </c>
      <c r="C24" s="268" t="s">
        <v>232</v>
      </c>
      <c r="D24" s="268">
        <v>5</v>
      </c>
      <c r="E24" s="268">
        <v>6</v>
      </c>
      <c r="F24" s="268">
        <v>50000</v>
      </c>
      <c r="G24" s="268">
        <f t="shared" si="1"/>
        <v>1500000</v>
      </c>
      <c r="H24" s="281"/>
    </row>
    <row r="25" spans="1:8" ht="33" x14ac:dyDescent="0.3">
      <c r="A25" s="267"/>
      <c r="B25" s="125" t="s">
        <v>237</v>
      </c>
      <c r="C25" s="268" t="s">
        <v>12</v>
      </c>
      <c r="D25" s="268">
        <v>5</v>
      </c>
      <c r="E25" s="268">
        <v>6</v>
      </c>
      <c r="F25" s="268">
        <v>70000</v>
      </c>
      <c r="G25" s="268">
        <f t="shared" si="1"/>
        <v>2100000</v>
      </c>
      <c r="H25" s="281"/>
    </row>
    <row r="26" spans="1:8" ht="33" x14ac:dyDescent="0.3">
      <c r="A26" s="267"/>
      <c r="B26" s="125" t="s">
        <v>238</v>
      </c>
      <c r="C26" s="268" t="s">
        <v>239</v>
      </c>
      <c r="D26" s="268">
        <v>12</v>
      </c>
      <c r="E26" s="268">
        <v>6</v>
      </c>
      <c r="F26" s="268">
        <v>100000</v>
      </c>
      <c r="G26" s="268">
        <f t="shared" si="1"/>
        <v>7200000</v>
      </c>
      <c r="H26" s="281"/>
    </row>
    <row r="27" spans="1:8" x14ac:dyDescent="0.3">
      <c r="A27" s="267"/>
      <c r="B27" s="125" t="s">
        <v>240</v>
      </c>
      <c r="C27" s="268" t="s">
        <v>241</v>
      </c>
      <c r="D27" s="268">
        <v>1</v>
      </c>
      <c r="E27" s="268">
        <v>6</v>
      </c>
      <c r="F27" s="268">
        <v>100000</v>
      </c>
      <c r="G27" s="268">
        <f t="shared" si="1"/>
        <v>600000</v>
      </c>
      <c r="H27" s="281"/>
    </row>
    <row r="28" spans="1:8" ht="33" x14ac:dyDescent="0.3">
      <c r="A28" s="267"/>
      <c r="B28" s="125" t="s">
        <v>242</v>
      </c>
      <c r="C28" s="268" t="s">
        <v>239</v>
      </c>
      <c r="D28" s="268">
        <v>5</v>
      </c>
      <c r="E28" s="268">
        <v>6</v>
      </c>
      <c r="F28" s="268">
        <v>1000000</v>
      </c>
      <c r="G28" s="268">
        <f t="shared" si="1"/>
        <v>30000000</v>
      </c>
      <c r="H28" s="281"/>
    </row>
    <row r="29" spans="1:8" ht="33" x14ac:dyDescent="0.3">
      <c r="A29" s="267"/>
      <c r="B29" s="125" t="s">
        <v>243</v>
      </c>
      <c r="C29" s="268" t="s">
        <v>241</v>
      </c>
      <c r="D29" s="268">
        <v>1</v>
      </c>
      <c r="E29" s="268">
        <v>6</v>
      </c>
      <c r="F29" s="268">
        <v>150000</v>
      </c>
      <c r="G29" s="268">
        <f t="shared" si="1"/>
        <v>900000</v>
      </c>
      <c r="H29" s="281"/>
    </row>
    <row r="30" spans="1:8" x14ac:dyDescent="0.3">
      <c r="A30" s="267"/>
      <c r="B30" s="125" t="s">
        <v>244</v>
      </c>
      <c r="C30" s="268" t="s">
        <v>232</v>
      </c>
      <c r="D30" s="268">
        <v>38</v>
      </c>
      <c r="E30" s="268">
        <v>6</v>
      </c>
      <c r="F30" s="268">
        <v>20000</v>
      </c>
      <c r="G30" s="268">
        <f>+F30*D30*E30</f>
        <v>4560000</v>
      </c>
      <c r="H30" s="281"/>
    </row>
    <row r="31" spans="1:8" x14ac:dyDescent="0.3">
      <c r="A31" s="267"/>
      <c r="B31" s="125" t="s">
        <v>245</v>
      </c>
      <c r="C31" s="268" t="s">
        <v>246</v>
      </c>
      <c r="D31" s="268">
        <v>6</v>
      </c>
      <c r="E31" s="268"/>
      <c r="F31" s="268">
        <v>3000000</v>
      </c>
      <c r="G31" s="268">
        <f>+F31*D31</f>
        <v>18000000</v>
      </c>
      <c r="H31" s="281"/>
    </row>
    <row r="32" spans="1:8" x14ac:dyDescent="0.3">
      <c r="A32" s="120" t="s">
        <v>51</v>
      </c>
      <c r="B32" s="127" t="s">
        <v>248</v>
      </c>
      <c r="C32" s="122"/>
      <c r="D32" s="122"/>
      <c r="E32" s="122"/>
      <c r="F32" s="122"/>
      <c r="G32" s="122">
        <f>SUM(G33:G37)</f>
        <v>14800000</v>
      </c>
      <c r="H32" s="281"/>
    </row>
    <row r="33" spans="1:8" x14ac:dyDescent="0.3">
      <c r="A33" s="267"/>
      <c r="B33" s="125" t="s">
        <v>231</v>
      </c>
      <c r="C33" s="268" t="s">
        <v>232</v>
      </c>
      <c r="D33" s="268">
        <v>1</v>
      </c>
      <c r="E33" s="268">
        <v>8</v>
      </c>
      <c r="F33" s="268">
        <v>100000</v>
      </c>
      <c r="G33" s="268">
        <f>+F33*D33*E33</f>
        <v>800000</v>
      </c>
      <c r="H33" s="281"/>
    </row>
    <row r="34" spans="1:8" x14ac:dyDescent="0.3">
      <c r="A34" s="267"/>
      <c r="B34" s="125" t="s">
        <v>234</v>
      </c>
      <c r="C34" s="268" t="s">
        <v>232</v>
      </c>
      <c r="D34" s="268">
        <v>15</v>
      </c>
      <c r="E34" s="268">
        <v>8</v>
      </c>
      <c r="F34" s="268">
        <v>70000</v>
      </c>
      <c r="G34" s="268">
        <f t="shared" ref="G34:G36" si="2">+F34*D34*E34</f>
        <v>8400000</v>
      </c>
      <c r="H34" s="281"/>
    </row>
    <row r="35" spans="1:8" x14ac:dyDescent="0.3">
      <c r="A35" s="267"/>
      <c r="B35" s="125" t="s">
        <v>235</v>
      </c>
      <c r="C35" s="268" t="s">
        <v>232</v>
      </c>
      <c r="D35" s="268">
        <v>5</v>
      </c>
      <c r="E35" s="268">
        <v>8</v>
      </c>
      <c r="F35" s="268">
        <v>70000</v>
      </c>
      <c r="G35" s="268">
        <f t="shared" si="2"/>
        <v>2800000</v>
      </c>
      <c r="H35" s="281"/>
    </row>
    <row r="36" spans="1:8" x14ac:dyDescent="0.3">
      <c r="A36" s="267"/>
      <c r="B36" s="125" t="s">
        <v>236</v>
      </c>
      <c r="C36" s="268" t="s">
        <v>232</v>
      </c>
      <c r="D36" s="268">
        <v>1</v>
      </c>
      <c r="E36" s="268">
        <v>8</v>
      </c>
      <c r="F36" s="268">
        <v>50000</v>
      </c>
      <c r="G36" s="268">
        <f t="shared" si="2"/>
        <v>400000</v>
      </c>
      <c r="H36" s="281"/>
    </row>
    <row r="37" spans="1:8" ht="33" x14ac:dyDescent="0.3">
      <c r="A37" s="267"/>
      <c r="B37" s="125" t="s">
        <v>249</v>
      </c>
      <c r="C37" s="268" t="s">
        <v>250</v>
      </c>
      <c r="D37" s="268">
        <v>8</v>
      </c>
      <c r="E37" s="268"/>
      <c r="F37" s="268">
        <v>300000</v>
      </c>
      <c r="G37" s="268">
        <f>+F37*D37</f>
        <v>2400000</v>
      </c>
      <c r="H37" s="281"/>
    </row>
    <row r="38" spans="1:8" x14ac:dyDescent="0.3">
      <c r="A38" s="120" t="s">
        <v>52</v>
      </c>
      <c r="B38" s="127" t="s">
        <v>251</v>
      </c>
      <c r="C38" s="122"/>
      <c r="D38" s="122"/>
      <c r="E38" s="122"/>
      <c r="F38" s="122"/>
      <c r="G38" s="122">
        <f>SUM(G39:G42)</f>
        <v>30380000</v>
      </c>
      <c r="H38" s="281"/>
    </row>
    <row r="39" spans="1:8" ht="33" x14ac:dyDescent="0.3">
      <c r="A39" s="267"/>
      <c r="B39" s="125" t="s">
        <v>252</v>
      </c>
      <c r="C39" s="268" t="s">
        <v>253</v>
      </c>
      <c r="D39" s="268">
        <v>7</v>
      </c>
      <c r="E39" s="268">
        <v>2</v>
      </c>
      <c r="F39" s="268">
        <v>1000000</v>
      </c>
      <c r="G39" s="268">
        <f t="shared" ref="G39" si="3">+F39*D39*E39</f>
        <v>14000000</v>
      </c>
      <c r="H39" s="281"/>
    </row>
    <row r="40" spans="1:8" ht="63" x14ac:dyDescent="0.3">
      <c r="A40" s="267"/>
      <c r="B40" s="125" t="s">
        <v>254</v>
      </c>
      <c r="C40" s="268" t="s">
        <v>232</v>
      </c>
      <c r="D40" s="268">
        <f>25+70</f>
        <v>95</v>
      </c>
      <c r="E40" s="268">
        <v>2</v>
      </c>
      <c r="F40" s="268">
        <v>70000</v>
      </c>
      <c r="G40" s="268">
        <f>+F40*D40*E40</f>
        <v>13300000</v>
      </c>
      <c r="H40" s="281" t="s">
        <v>255</v>
      </c>
    </row>
    <row r="41" spans="1:8" ht="33" x14ac:dyDescent="0.3">
      <c r="A41" s="267"/>
      <c r="B41" s="125" t="s">
        <v>256</v>
      </c>
      <c r="C41" s="268" t="s">
        <v>232</v>
      </c>
      <c r="D41" s="268">
        <f>7*3</f>
        <v>21</v>
      </c>
      <c r="E41" s="268">
        <v>2</v>
      </c>
      <c r="F41" s="268">
        <v>50000</v>
      </c>
      <c r="G41" s="268">
        <f>+F41*D41*E41</f>
        <v>2100000</v>
      </c>
      <c r="H41" s="281" t="s">
        <v>257</v>
      </c>
    </row>
    <row r="42" spans="1:8" ht="33" x14ac:dyDescent="0.3">
      <c r="A42" s="267"/>
      <c r="B42" s="125" t="s">
        <v>258</v>
      </c>
      <c r="C42" s="268" t="s">
        <v>241</v>
      </c>
      <c r="D42" s="268">
        <v>7</v>
      </c>
      <c r="E42" s="268">
        <v>2</v>
      </c>
      <c r="F42" s="268">
        <v>70000</v>
      </c>
      <c r="G42" s="268">
        <f>+F42*D42*E42</f>
        <v>980000</v>
      </c>
      <c r="H42" s="281"/>
    </row>
    <row r="43" spans="1:8" x14ac:dyDescent="0.3">
      <c r="A43" s="120" t="s">
        <v>53</v>
      </c>
      <c r="B43" s="127" t="s">
        <v>259</v>
      </c>
      <c r="C43" s="122"/>
      <c r="D43" s="122"/>
      <c r="E43" s="122"/>
      <c r="F43" s="122"/>
      <c r="G43" s="122">
        <f>SUM(G44:G52)</f>
        <v>14440000</v>
      </c>
      <c r="H43" s="281" t="s">
        <v>260</v>
      </c>
    </row>
    <row r="44" spans="1:8" ht="33" x14ac:dyDescent="0.3">
      <c r="A44" s="267" t="s">
        <v>261</v>
      </c>
      <c r="B44" s="125" t="s">
        <v>262</v>
      </c>
      <c r="C44" s="268"/>
      <c r="D44" s="268"/>
      <c r="E44" s="268"/>
      <c r="F44" s="268"/>
      <c r="G44" s="268"/>
      <c r="H44" s="281"/>
    </row>
    <row r="45" spans="1:8" x14ac:dyDescent="0.3">
      <c r="A45" s="267"/>
      <c r="B45" s="125" t="s">
        <v>263</v>
      </c>
      <c r="C45" s="268" t="s">
        <v>232</v>
      </c>
      <c r="D45" s="268">
        <v>1</v>
      </c>
      <c r="E45" s="268">
        <v>4</v>
      </c>
      <c r="F45" s="268">
        <v>100000</v>
      </c>
      <c r="G45" s="268">
        <f t="shared" ref="G45:G48" si="4">+F45*D45*E45</f>
        <v>400000</v>
      </c>
      <c r="H45" s="281"/>
    </row>
    <row r="46" spans="1:8" x14ac:dyDescent="0.3">
      <c r="A46" s="267"/>
      <c r="B46" s="125" t="s">
        <v>264</v>
      </c>
      <c r="C46" s="268" t="s">
        <v>232</v>
      </c>
      <c r="D46" s="268">
        <v>5</v>
      </c>
      <c r="E46" s="268">
        <v>4</v>
      </c>
      <c r="F46" s="268">
        <v>70000</v>
      </c>
      <c r="G46" s="268">
        <f t="shared" si="4"/>
        <v>1400000</v>
      </c>
      <c r="H46" s="281"/>
    </row>
    <row r="47" spans="1:8" x14ac:dyDescent="0.3">
      <c r="A47" s="267"/>
      <c r="B47" s="125" t="s">
        <v>233</v>
      </c>
      <c r="C47" s="268" t="s">
        <v>232</v>
      </c>
      <c r="D47" s="268">
        <v>1</v>
      </c>
      <c r="E47" s="268">
        <v>4</v>
      </c>
      <c r="F47" s="268">
        <v>60000</v>
      </c>
      <c r="G47" s="268">
        <f t="shared" si="4"/>
        <v>240000</v>
      </c>
      <c r="H47" s="281"/>
    </row>
    <row r="48" spans="1:8" ht="33" x14ac:dyDescent="0.3">
      <c r="A48" s="267"/>
      <c r="B48" s="125" t="s">
        <v>265</v>
      </c>
      <c r="C48" s="268" t="s">
        <v>232</v>
      </c>
      <c r="D48" s="268">
        <v>2</v>
      </c>
      <c r="E48" s="268">
        <v>4</v>
      </c>
      <c r="F48" s="268">
        <v>50000</v>
      </c>
      <c r="G48" s="268">
        <f t="shared" si="4"/>
        <v>400000</v>
      </c>
      <c r="H48" s="281"/>
    </row>
    <row r="49" spans="1:8" ht="66" x14ac:dyDescent="0.3">
      <c r="A49" s="267" t="s">
        <v>261</v>
      </c>
      <c r="B49" s="125" t="s">
        <v>266</v>
      </c>
      <c r="C49" s="268" t="s">
        <v>232</v>
      </c>
      <c r="D49" s="268"/>
      <c r="E49" s="268"/>
      <c r="F49" s="268"/>
      <c r="G49" s="268"/>
      <c r="H49" s="281"/>
    </row>
    <row r="50" spans="1:8" ht="33" x14ac:dyDescent="0.3">
      <c r="A50" s="267"/>
      <c r="B50" s="125" t="s">
        <v>267</v>
      </c>
      <c r="C50" s="268" t="s">
        <v>268</v>
      </c>
      <c r="D50" s="268"/>
      <c r="E50" s="268">
        <v>4</v>
      </c>
      <c r="F50" s="268">
        <v>500000</v>
      </c>
      <c r="G50" s="268">
        <f>+F50*E50</f>
        <v>2000000</v>
      </c>
      <c r="H50" s="281"/>
    </row>
    <row r="51" spans="1:8" ht="33" x14ac:dyDescent="0.3">
      <c r="A51" s="267"/>
      <c r="B51" s="125" t="s">
        <v>269</v>
      </c>
      <c r="C51" s="268" t="s">
        <v>250</v>
      </c>
      <c r="D51" s="268">
        <v>1</v>
      </c>
      <c r="E51" s="268">
        <v>4</v>
      </c>
      <c r="F51" s="268">
        <v>1500000</v>
      </c>
      <c r="G51" s="268">
        <f t="shared" ref="G51:G52" si="5">+F51*D51*E51</f>
        <v>6000000</v>
      </c>
      <c r="H51" s="281"/>
    </row>
    <row r="52" spans="1:8" ht="33" x14ac:dyDescent="0.3">
      <c r="A52" s="267"/>
      <c r="B52" s="125" t="s">
        <v>270</v>
      </c>
      <c r="C52" s="268" t="s">
        <v>250</v>
      </c>
      <c r="D52" s="268">
        <v>1</v>
      </c>
      <c r="E52" s="268">
        <v>4</v>
      </c>
      <c r="F52" s="268">
        <v>1000000</v>
      </c>
      <c r="G52" s="268">
        <f t="shared" si="5"/>
        <v>4000000</v>
      </c>
      <c r="H52" s="281"/>
    </row>
    <row r="53" spans="1:8" ht="49.5" x14ac:dyDescent="0.3">
      <c r="A53" s="120" t="s">
        <v>55</v>
      </c>
      <c r="B53" s="127" t="s">
        <v>271</v>
      </c>
      <c r="C53" s="122"/>
      <c r="D53" s="122"/>
      <c r="E53" s="122"/>
      <c r="F53" s="122"/>
      <c r="G53" s="122">
        <f>SUM(G54:G65)</f>
        <v>22130000</v>
      </c>
      <c r="H53" s="281"/>
    </row>
    <row r="54" spans="1:8" x14ac:dyDescent="0.3">
      <c r="A54" s="267" t="s">
        <v>261</v>
      </c>
      <c r="B54" s="125" t="s">
        <v>272</v>
      </c>
      <c r="C54" s="268"/>
      <c r="D54" s="268"/>
      <c r="E54" s="268"/>
      <c r="F54" s="268"/>
      <c r="G54" s="268"/>
      <c r="H54" s="281"/>
    </row>
    <row r="55" spans="1:8" x14ac:dyDescent="0.3">
      <c r="A55" s="267"/>
      <c r="B55" s="125" t="s">
        <v>273</v>
      </c>
      <c r="C55" s="268" t="s">
        <v>232</v>
      </c>
      <c r="D55" s="268">
        <v>1</v>
      </c>
      <c r="E55" s="268">
        <v>12</v>
      </c>
      <c r="F55" s="268">
        <v>100000</v>
      </c>
      <c r="G55" s="268">
        <f t="shared" ref="G55:G57" si="6">+F55*D55*E55</f>
        <v>1200000</v>
      </c>
      <c r="H55" s="281"/>
    </row>
    <row r="56" spans="1:8" x14ac:dyDescent="0.3">
      <c r="A56" s="267"/>
      <c r="B56" s="125" t="s">
        <v>274</v>
      </c>
      <c r="C56" s="268" t="s">
        <v>232</v>
      </c>
      <c r="D56" s="268">
        <v>12</v>
      </c>
      <c r="E56" s="268">
        <v>12</v>
      </c>
      <c r="F56" s="268">
        <v>70000</v>
      </c>
      <c r="G56" s="268">
        <f t="shared" si="6"/>
        <v>10080000</v>
      </c>
      <c r="H56" s="281"/>
    </row>
    <row r="57" spans="1:8" ht="33" x14ac:dyDescent="0.3">
      <c r="A57" s="267"/>
      <c r="B57" s="125" t="s">
        <v>275</v>
      </c>
      <c r="C57" s="268" t="s">
        <v>232</v>
      </c>
      <c r="D57" s="268">
        <v>1</v>
      </c>
      <c r="E57" s="268">
        <v>12</v>
      </c>
      <c r="F57" s="268">
        <v>50000</v>
      </c>
      <c r="G57" s="268">
        <f t="shared" si="6"/>
        <v>600000</v>
      </c>
      <c r="H57" s="281"/>
    </row>
    <row r="58" spans="1:8" x14ac:dyDescent="0.3">
      <c r="A58" s="267" t="s">
        <v>261</v>
      </c>
      <c r="B58" s="125" t="s">
        <v>276</v>
      </c>
      <c r="C58" s="268"/>
      <c r="D58" s="268"/>
      <c r="E58" s="268"/>
      <c r="F58" s="268"/>
      <c r="G58" s="268"/>
      <c r="H58" s="281"/>
    </row>
    <row r="59" spans="1:8" x14ac:dyDescent="0.3">
      <c r="A59" s="267"/>
      <c r="B59" s="125" t="s">
        <v>273</v>
      </c>
      <c r="C59" s="268" t="s">
        <v>232</v>
      </c>
      <c r="D59" s="268">
        <v>2</v>
      </c>
      <c r="E59" s="268">
        <v>5</v>
      </c>
      <c r="F59" s="268">
        <v>100000</v>
      </c>
      <c r="G59" s="268">
        <f t="shared" ref="G59:G61" si="7">+F59*D59*E59</f>
        <v>1000000</v>
      </c>
      <c r="H59" s="281"/>
    </row>
    <row r="60" spans="1:8" x14ac:dyDescent="0.3">
      <c r="A60" s="267"/>
      <c r="B60" s="125" t="s">
        <v>274</v>
      </c>
      <c r="C60" s="268" t="s">
        <v>232</v>
      </c>
      <c r="D60" s="268">
        <v>5</v>
      </c>
      <c r="E60" s="268">
        <v>5</v>
      </c>
      <c r="F60" s="268">
        <v>70000</v>
      </c>
      <c r="G60" s="268">
        <f t="shared" si="7"/>
        <v>1750000</v>
      </c>
      <c r="H60" s="281"/>
    </row>
    <row r="61" spans="1:8" ht="33" x14ac:dyDescent="0.3">
      <c r="A61" s="267"/>
      <c r="B61" s="125" t="s">
        <v>275</v>
      </c>
      <c r="C61" s="268" t="s">
        <v>232</v>
      </c>
      <c r="D61" s="268">
        <v>2</v>
      </c>
      <c r="E61" s="268">
        <v>5</v>
      </c>
      <c r="F61" s="268">
        <v>50000</v>
      </c>
      <c r="G61" s="268">
        <f t="shared" si="7"/>
        <v>500000</v>
      </c>
      <c r="H61" s="281"/>
    </row>
    <row r="62" spans="1:8" x14ac:dyDescent="0.3">
      <c r="A62" s="267" t="s">
        <v>261</v>
      </c>
      <c r="B62" s="125" t="s">
        <v>277</v>
      </c>
      <c r="C62" s="268"/>
      <c r="D62" s="268"/>
      <c r="E62" s="268"/>
      <c r="F62" s="268"/>
      <c r="G62" s="268"/>
      <c r="H62" s="281"/>
    </row>
    <row r="63" spans="1:8" x14ac:dyDescent="0.3">
      <c r="A63" s="267"/>
      <c r="B63" s="125" t="s">
        <v>273</v>
      </c>
      <c r="C63" s="268" t="s">
        <v>232</v>
      </c>
      <c r="D63" s="268">
        <v>7</v>
      </c>
      <c r="E63" s="268">
        <v>2</v>
      </c>
      <c r="F63" s="268">
        <v>100000</v>
      </c>
      <c r="G63" s="268">
        <f t="shared" ref="G63:G65" si="8">+F63*D63*E63</f>
        <v>1400000</v>
      </c>
      <c r="H63" s="281"/>
    </row>
    <row r="64" spans="1:8" x14ac:dyDescent="0.3">
      <c r="A64" s="267"/>
      <c r="B64" s="125" t="s">
        <v>274</v>
      </c>
      <c r="C64" s="268" t="s">
        <v>232</v>
      </c>
      <c r="D64" s="268">
        <f>5*7</f>
        <v>35</v>
      </c>
      <c r="E64" s="268">
        <v>2</v>
      </c>
      <c r="F64" s="268">
        <v>70000</v>
      </c>
      <c r="G64" s="268">
        <f t="shared" si="8"/>
        <v>4900000</v>
      </c>
      <c r="H64" s="281" t="s">
        <v>278</v>
      </c>
    </row>
    <row r="65" spans="1:9" ht="33" x14ac:dyDescent="0.3">
      <c r="A65" s="267"/>
      <c r="B65" s="125" t="s">
        <v>275</v>
      </c>
      <c r="C65" s="268" t="s">
        <v>232</v>
      </c>
      <c r="D65" s="268">
        <v>7</v>
      </c>
      <c r="E65" s="268">
        <v>2</v>
      </c>
      <c r="F65" s="268">
        <v>50000</v>
      </c>
      <c r="G65" s="268">
        <f t="shared" si="8"/>
        <v>700000</v>
      </c>
      <c r="H65" s="281"/>
    </row>
    <row r="66" spans="1:9" ht="49.5" x14ac:dyDescent="0.3">
      <c r="A66" s="120" t="s">
        <v>56</v>
      </c>
      <c r="B66" s="127" t="s">
        <v>279</v>
      </c>
      <c r="C66" s="122"/>
      <c r="D66" s="122"/>
      <c r="E66" s="122"/>
      <c r="F66" s="122"/>
      <c r="G66" s="122">
        <f>SUM(G67:G70)</f>
        <v>330600000</v>
      </c>
      <c r="H66" s="281"/>
    </row>
    <row r="67" spans="1:9" x14ac:dyDescent="0.3">
      <c r="A67" s="267" t="s">
        <v>261</v>
      </c>
      <c r="B67" s="125" t="s">
        <v>280</v>
      </c>
      <c r="C67" s="268" t="s">
        <v>232</v>
      </c>
      <c r="D67" s="268">
        <v>25</v>
      </c>
      <c r="E67" s="268">
        <v>12</v>
      </c>
      <c r="F67" s="268">
        <f>0.3*2340000</f>
        <v>702000</v>
      </c>
      <c r="G67" s="268">
        <f>+F67*D67*E67</f>
        <v>210600000</v>
      </c>
      <c r="H67" s="281" t="s">
        <v>281</v>
      </c>
    </row>
    <row r="68" spans="1:9" x14ac:dyDescent="0.3">
      <c r="A68" s="267" t="s">
        <v>261</v>
      </c>
      <c r="B68" s="125" t="s">
        <v>282</v>
      </c>
      <c r="C68" s="268" t="s">
        <v>232</v>
      </c>
      <c r="D68" s="268">
        <v>25</v>
      </c>
      <c r="E68" s="268"/>
      <c r="F68" s="268">
        <v>1000000</v>
      </c>
      <c r="G68" s="268">
        <f t="shared" ref="G68:G69" si="9">+F68*D68</f>
        <v>25000000</v>
      </c>
      <c r="H68" s="281"/>
    </row>
    <row r="69" spans="1:9" x14ac:dyDescent="0.3">
      <c r="A69" s="267" t="s">
        <v>261</v>
      </c>
      <c r="B69" s="125" t="s">
        <v>307</v>
      </c>
      <c r="C69" s="268" t="s">
        <v>232</v>
      </c>
      <c r="D69" s="268">
        <v>25</v>
      </c>
      <c r="E69" s="268"/>
      <c r="F69" s="268">
        <v>3000000</v>
      </c>
      <c r="G69" s="268">
        <f t="shared" si="9"/>
        <v>75000000</v>
      </c>
      <c r="H69" s="281"/>
    </row>
    <row r="70" spans="1:9" x14ac:dyDescent="0.3">
      <c r="A70" s="267" t="s">
        <v>261</v>
      </c>
      <c r="B70" s="125" t="s">
        <v>298</v>
      </c>
      <c r="C70" s="268" t="s">
        <v>232</v>
      </c>
      <c r="D70" s="268">
        <v>25</v>
      </c>
      <c r="E70" s="268"/>
      <c r="F70" s="268"/>
      <c r="G70" s="268">
        <v>20000000</v>
      </c>
      <c r="H70" s="281"/>
      <c r="I70" s="77"/>
    </row>
    <row r="71" spans="1:9" x14ac:dyDescent="0.3">
      <c r="A71" s="120" t="s">
        <v>201</v>
      </c>
      <c r="B71" s="127" t="s">
        <v>283</v>
      </c>
      <c r="C71" s="122"/>
      <c r="D71" s="122"/>
      <c r="E71" s="122"/>
      <c r="F71" s="122"/>
      <c r="G71" s="122">
        <f>G72</f>
        <v>10000000</v>
      </c>
      <c r="H71" s="281"/>
      <c r="I71" s="77"/>
    </row>
    <row r="72" spans="1:9" ht="33" x14ac:dyDescent="0.3">
      <c r="A72" s="267" t="s">
        <v>261</v>
      </c>
      <c r="B72" s="125" t="s">
        <v>284</v>
      </c>
      <c r="C72" s="268" t="s">
        <v>285</v>
      </c>
      <c r="D72" s="268">
        <v>20</v>
      </c>
      <c r="E72" s="268"/>
      <c r="F72" s="268">
        <v>500000</v>
      </c>
      <c r="G72" s="268">
        <f>+F72*D72</f>
        <v>10000000</v>
      </c>
      <c r="H72" s="281"/>
    </row>
    <row r="73" spans="1:9" ht="33" x14ac:dyDescent="0.3">
      <c r="A73" s="120" t="s">
        <v>202</v>
      </c>
      <c r="B73" s="127" t="s">
        <v>286</v>
      </c>
      <c r="C73" s="122"/>
      <c r="D73" s="122"/>
      <c r="E73" s="122"/>
      <c r="F73" s="122"/>
      <c r="G73" s="122">
        <f>SUM(G74:G76)</f>
        <v>19656000</v>
      </c>
      <c r="H73" s="281"/>
    </row>
    <row r="74" spans="1:9" x14ac:dyDescent="0.3">
      <c r="A74" s="267"/>
      <c r="B74" s="125" t="s">
        <v>287</v>
      </c>
      <c r="C74" s="268" t="s">
        <v>232</v>
      </c>
      <c r="D74" s="268">
        <v>2</v>
      </c>
      <c r="E74" s="268">
        <v>12</v>
      </c>
      <c r="F74" s="268">
        <f>0.2*2340000</f>
        <v>468000</v>
      </c>
      <c r="G74" s="268">
        <f>+F74*E74*D74</f>
        <v>11232000</v>
      </c>
      <c r="H74" s="281" t="s">
        <v>288</v>
      </c>
    </row>
    <row r="75" spans="1:9" x14ac:dyDescent="0.3">
      <c r="A75" s="267"/>
      <c r="B75" s="125" t="s">
        <v>289</v>
      </c>
      <c r="C75" s="268" t="s">
        <v>232</v>
      </c>
      <c r="D75" s="268">
        <v>2</v>
      </c>
      <c r="E75" s="268">
        <v>12</v>
      </c>
      <c r="F75" s="268">
        <f>0.1*2340000</f>
        <v>234000</v>
      </c>
      <c r="G75" s="268">
        <f>+F75*E75*D75</f>
        <v>5616000</v>
      </c>
      <c r="H75" s="281" t="s">
        <v>290</v>
      </c>
    </row>
    <row r="76" spans="1:9" x14ac:dyDescent="0.3">
      <c r="A76" s="267"/>
      <c r="B76" s="125" t="s">
        <v>291</v>
      </c>
      <c r="C76" s="268" t="s">
        <v>232</v>
      </c>
      <c r="D76" s="268">
        <v>2</v>
      </c>
      <c r="E76" s="268">
        <v>12</v>
      </c>
      <c r="F76" s="268">
        <f>0.05*2340000</f>
        <v>117000</v>
      </c>
      <c r="G76" s="268">
        <f>+F76*E76*D76</f>
        <v>2808000</v>
      </c>
      <c r="H76" s="281" t="s">
        <v>292</v>
      </c>
    </row>
    <row r="77" spans="1:9" x14ac:dyDescent="0.3">
      <c r="A77" s="120" t="s">
        <v>203</v>
      </c>
      <c r="B77" s="127" t="s">
        <v>293</v>
      </c>
      <c r="C77" s="122"/>
      <c r="D77" s="122"/>
      <c r="E77" s="122"/>
      <c r="F77" s="122"/>
      <c r="G77" s="122">
        <v>14000000</v>
      </c>
      <c r="H77" s="281"/>
    </row>
  </sheetData>
  <mergeCells count="2">
    <mergeCell ref="A1:H1"/>
    <mergeCell ref="A2:H2"/>
  </mergeCells>
  <printOptions horizontalCentered="1"/>
  <pageMargins left="0" right="0" top="0.39370078740157499" bottom="0.39370078740157499" header="0" footer="0"/>
  <pageSetup paperSize="9" scale="84"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K18"/>
  <sheetViews>
    <sheetView tabSelected="1" workbookViewId="0">
      <selection activeCell="I10" sqref="I10"/>
    </sheetView>
  </sheetViews>
  <sheetFormatPr defaultColWidth="9.7109375" defaultRowHeight="15.75" x14ac:dyDescent="0.25"/>
  <cols>
    <col min="1" max="1" width="11.7109375" style="57" customWidth="1"/>
    <col min="2" max="2" width="51.28515625" style="60" customWidth="1"/>
    <col min="3" max="3" width="22.7109375" style="21" customWidth="1"/>
    <col min="4" max="4" width="25.5703125" style="21" customWidth="1"/>
    <col min="5" max="5" width="17.7109375" style="21" hidden="1" customWidth="1"/>
    <col min="6" max="6" width="14.28515625" style="21" hidden="1" customWidth="1"/>
    <col min="7" max="7" width="3.5703125" style="21" hidden="1" customWidth="1"/>
    <col min="8" max="8" width="16.28515625" style="57" customWidth="1"/>
    <col min="9" max="9" width="14.42578125" style="57" customWidth="1"/>
    <col min="10" max="10" width="16.140625" style="57" customWidth="1"/>
    <col min="11" max="11" width="18" style="58" customWidth="1"/>
    <col min="12" max="253" width="9.7109375" style="57"/>
    <col min="254" max="254" width="4.85546875" style="57" customWidth="1"/>
    <col min="255" max="255" width="54.28515625" style="57" customWidth="1"/>
    <col min="256" max="256" width="15.28515625" style="57" customWidth="1"/>
    <col min="257" max="257" width="0" style="57" hidden="1" customWidth="1"/>
    <col min="258" max="258" width="11.42578125" style="57" customWidth="1"/>
    <col min="259" max="259" width="13.42578125" style="57" customWidth="1"/>
    <col min="260" max="260" width="11.7109375" style="57" customWidth="1"/>
    <col min="261" max="261" width="11.28515625" style="57" customWidth="1"/>
    <col min="262" max="262" width="11.140625" style="57" customWidth="1"/>
    <col min="263" max="263" width="24.85546875" style="57" customWidth="1"/>
    <col min="264" max="265" width="14.42578125" style="57" customWidth="1"/>
    <col min="266" max="266" width="14.28515625" style="57" customWidth="1"/>
    <col min="267" max="267" width="10.42578125" style="57" bestFit="1" customWidth="1"/>
    <col min="268" max="509" width="9.7109375" style="57"/>
    <col min="510" max="510" width="4.85546875" style="57" customWidth="1"/>
    <col min="511" max="511" width="54.28515625" style="57" customWidth="1"/>
    <col min="512" max="512" width="15.28515625" style="57" customWidth="1"/>
    <col min="513" max="513" width="0" style="57" hidden="1" customWidth="1"/>
    <col min="514" max="514" width="11.42578125" style="57" customWidth="1"/>
    <col min="515" max="515" width="13.42578125" style="57" customWidth="1"/>
    <col min="516" max="516" width="11.7109375" style="57" customWidth="1"/>
    <col min="517" max="517" width="11.28515625" style="57" customWidth="1"/>
    <col min="518" max="518" width="11.140625" style="57" customWidth="1"/>
    <col min="519" max="519" width="24.85546875" style="57" customWidth="1"/>
    <col min="520" max="521" width="14.42578125" style="57" customWidth="1"/>
    <col min="522" max="522" width="14.28515625" style="57" customWidth="1"/>
    <col min="523" max="523" width="10.42578125" style="57" bestFit="1" customWidth="1"/>
    <col min="524" max="765" width="9.7109375" style="57"/>
    <col min="766" max="766" width="4.85546875" style="57" customWidth="1"/>
    <col min="767" max="767" width="54.28515625" style="57" customWidth="1"/>
    <col min="768" max="768" width="15.28515625" style="57" customWidth="1"/>
    <col min="769" max="769" width="0" style="57" hidden="1" customWidth="1"/>
    <col min="770" max="770" width="11.42578125" style="57" customWidth="1"/>
    <col min="771" max="771" width="13.42578125" style="57" customWidth="1"/>
    <col min="772" max="772" width="11.7109375" style="57" customWidth="1"/>
    <col min="773" max="773" width="11.28515625" style="57" customWidth="1"/>
    <col min="774" max="774" width="11.140625" style="57" customWidth="1"/>
    <col min="775" max="775" width="24.85546875" style="57" customWidth="1"/>
    <col min="776" max="777" width="14.42578125" style="57" customWidth="1"/>
    <col min="778" max="778" width="14.28515625" style="57" customWidth="1"/>
    <col min="779" max="779" width="10.42578125" style="57" bestFit="1" customWidth="1"/>
    <col min="780" max="1021" width="9.7109375" style="57"/>
    <col min="1022" max="1022" width="4.85546875" style="57" customWidth="1"/>
    <col min="1023" max="1023" width="54.28515625" style="57" customWidth="1"/>
    <col min="1024" max="1024" width="15.28515625" style="57" customWidth="1"/>
    <col min="1025" max="1025" width="0" style="57" hidden="1" customWidth="1"/>
    <col min="1026" max="1026" width="11.42578125" style="57" customWidth="1"/>
    <col min="1027" max="1027" width="13.42578125" style="57" customWidth="1"/>
    <col min="1028" max="1028" width="11.7109375" style="57" customWidth="1"/>
    <col min="1029" max="1029" width="11.28515625" style="57" customWidth="1"/>
    <col min="1030" max="1030" width="11.140625" style="57" customWidth="1"/>
    <col min="1031" max="1031" width="24.85546875" style="57" customWidth="1"/>
    <col min="1032" max="1033" width="14.42578125" style="57" customWidth="1"/>
    <col min="1034" max="1034" width="14.28515625" style="57" customWidth="1"/>
    <col min="1035" max="1035" width="10.42578125" style="57" bestFit="1" customWidth="1"/>
    <col min="1036" max="1277" width="9.7109375" style="57"/>
    <col min="1278" max="1278" width="4.85546875" style="57" customWidth="1"/>
    <col min="1279" max="1279" width="54.28515625" style="57" customWidth="1"/>
    <col min="1280" max="1280" width="15.28515625" style="57" customWidth="1"/>
    <col min="1281" max="1281" width="0" style="57" hidden="1" customWidth="1"/>
    <col min="1282" max="1282" width="11.42578125" style="57" customWidth="1"/>
    <col min="1283" max="1283" width="13.42578125" style="57" customWidth="1"/>
    <col min="1284" max="1284" width="11.7109375" style="57" customWidth="1"/>
    <col min="1285" max="1285" width="11.28515625" style="57" customWidth="1"/>
    <col min="1286" max="1286" width="11.140625" style="57" customWidth="1"/>
    <col min="1287" max="1287" width="24.85546875" style="57" customWidth="1"/>
    <col min="1288" max="1289" width="14.42578125" style="57" customWidth="1"/>
    <col min="1290" max="1290" width="14.28515625" style="57" customWidth="1"/>
    <col min="1291" max="1291" width="10.42578125" style="57" bestFit="1" customWidth="1"/>
    <col min="1292" max="1533" width="9.7109375" style="57"/>
    <col min="1534" max="1534" width="4.85546875" style="57" customWidth="1"/>
    <col min="1535" max="1535" width="54.28515625" style="57" customWidth="1"/>
    <col min="1536" max="1536" width="15.28515625" style="57" customWidth="1"/>
    <col min="1537" max="1537" width="0" style="57" hidden="1" customWidth="1"/>
    <col min="1538" max="1538" width="11.42578125" style="57" customWidth="1"/>
    <col min="1539" max="1539" width="13.42578125" style="57" customWidth="1"/>
    <col min="1540" max="1540" width="11.7109375" style="57" customWidth="1"/>
    <col min="1541" max="1541" width="11.28515625" style="57" customWidth="1"/>
    <col min="1542" max="1542" width="11.140625" style="57" customWidth="1"/>
    <col min="1543" max="1543" width="24.85546875" style="57" customWidth="1"/>
    <col min="1544" max="1545" width="14.42578125" style="57" customWidth="1"/>
    <col min="1546" max="1546" width="14.28515625" style="57" customWidth="1"/>
    <col min="1547" max="1547" width="10.42578125" style="57" bestFit="1" customWidth="1"/>
    <col min="1548" max="1789" width="9.7109375" style="57"/>
    <col min="1790" max="1790" width="4.85546875" style="57" customWidth="1"/>
    <col min="1791" max="1791" width="54.28515625" style="57" customWidth="1"/>
    <col min="1792" max="1792" width="15.28515625" style="57" customWidth="1"/>
    <col min="1793" max="1793" width="0" style="57" hidden="1" customWidth="1"/>
    <col min="1794" max="1794" width="11.42578125" style="57" customWidth="1"/>
    <col min="1795" max="1795" width="13.42578125" style="57" customWidth="1"/>
    <col min="1796" max="1796" width="11.7109375" style="57" customWidth="1"/>
    <col min="1797" max="1797" width="11.28515625" style="57" customWidth="1"/>
    <col min="1798" max="1798" width="11.140625" style="57" customWidth="1"/>
    <col min="1799" max="1799" width="24.85546875" style="57" customWidth="1"/>
    <col min="1800" max="1801" width="14.42578125" style="57" customWidth="1"/>
    <col min="1802" max="1802" width="14.28515625" style="57" customWidth="1"/>
    <col min="1803" max="1803" width="10.42578125" style="57" bestFit="1" customWidth="1"/>
    <col min="1804" max="2045" width="9.7109375" style="57"/>
    <col min="2046" max="2046" width="4.85546875" style="57" customWidth="1"/>
    <col min="2047" max="2047" width="54.28515625" style="57" customWidth="1"/>
    <col min="2048" max="2048" width="15.28515625" style="57" customWidth="1"/>
    <col min="2049" max="2049" width="0" style="57" hidden="1" customWidth="1"/>
    <col min="2050" max="2050" width="11.42578125" style="57" customWidth="1"/>
    <col min="2051" max="2051" width="13.42578125" style="57" customWidth="1"/>
    <col min="2052" max="2052" width="11.7109375" style="57" customWidth="1"/>
    <col min="2053" max="2053" width="11.28515625" style="57" customWidth="1"/>
    <col min="2054" max="2054" width="11.140625" style="57" customWidth="1"/>
    <col min="2055" max="2055" width="24.85546875" style="57" customWidth="1"/>
    <col min="2056" max="2057" width="14.42578125" style="57" customWidth="1"/>
    <col min="2058" max="2058" width="14.28515625" style="57" customWidth="1"/>
    <col min="2059" max="2059" width="10.42578125" style="57" bestFit="1" customWidth="1"/>
    <col min="2060" max="2301" width="9.7109375" style="57"/>
    <col min="2302" max="2302" width="4.85546875" style="57" customWidth="1"/>
    <col min="2303" max="2303" width="54.28515625" style="57" customWidth="1"/>
    <col min="2304" max="2304" width="15.28515625" style="57" customWidth="1"/>
    <col min="2305" max="2305" width="0" style="57" hidden="1" customWidth="1"/>
    <col min="2306" max="2306" width="11.42578125" style="57" customWidth="1"/>
    <col min="2307" max="2307" width="13.42578125" style="57" customWidth="1"/>
    <col min="2308" max="2308" width="11.7109375" style="57" customWidth="1"/>
    <col min="2309" max="2309" width="11.28515625" style="57" customWidth="1"/>
    <col min="2310" max="2310" width="11.140625" style="57" customWidth="1"/>
    <col min="2311" max="2311" width="24.85546875" style="57" customWidth="1"/>
    <col min="2312" max="2313" width="14.42578125" style="57" customWidth="1"/>
    <col min="2314" max="2314" width="14.28515625" style="57" customWidth="1"/>
    <col min="2315" max="2315" width="10.42578125" style="57" bestFit="1" customWidth="1"/>
    <col min="2316" max="2557" width="9.7109375" style="57"/>
    <col min="2558" max="2558" width="4.85546875" style="57" customWidth="1"/>
    <col min="2559" max="2559" width="54.28515625" style="57" customWidth="1"/>
    <col min="2560" max="2560" width="15.28515625" style="57" customWidth="1"/>
    <col min="2561" max="2561" width="0" style="57" hidden="1" customWidth="1"/>
    <col min="2562" max="2562" width="11.42578125" style="57" customWidth="1"/>
    <col min="2563" max="2563" width="13.42578125" style="57" customWidth="1"/>
    <col min="2564" max="2564" width="11.7109375" style="57" customWidth="1"/>
    <col min="2565" max="2565" width="11.28515625" style="57" customWidth="1"/>
    <col min="2566" max="2566" width="11.140625" style="57" customWidth="1"/>
    <col min="2567" max="2567" width="24.85546875" style="57" customWidth="1"/>
    <col min="2568" max="2569" width="14.42578125" style="57" customWidth="1"/>
    <col min="2570" max="2570" width="14.28515625" style="57" customWidth="1"/>
    <col min="2571" max="2571" width="10.42578125" style="57" bestFit="1" customWidth="1"/>
    <col min="2572" max="2813" width="9.7109375" style="57"/>
    <col min="2814" max="2814" width="4.85546875" style="57" customWidth="1"/>
    <col min="2815" max="2815" width="54.28515625" style="57" customWidth="1"/>
    <col min="2816" max="2816" width="15.28515625" style="57" customWidth="1"/>
    <col min="2817" max="2817" width="0" style="57" hidden="1" customWidth="1"/>
    <col min="2818" max="2818" width="11.42578125" style="57" customWidth="1"/>
    <col min="2819" max="2819" width="13.42578125" style="57" customWidth="1"/>
    <col min="2820" max="2820" width="11.7109375" style="57" customWidth="1"/>
    <col min="2821" max="2821" width="11.28515625" style="57" customWidth="1"/>
    <col min="2822" max="2822" width="11.140625" style="57" customWidth="1"/>
    <col min="2823" max="2823" width="24.85546875" style="57" customWidth="1"/>
    <col min="2824" max="2825" width="14.42578125" style="57" customWidth="1"/>
    <col min="2826" max="2826" width="14.28515625" style="57" customWidth="1"/>
    <col min="2827" max="2827" width="10.42578125" style="57" bestFit="1" customWidth="1"/>
    <col min="2828" max="3069" width="9.7109375" style="57"/>
    <col min="3070" max="3070" width="4.85546875" style="57" customWidth="1"/>
    <col min="3071" max="3071" width="54.28515625" style="57" customWidth="1"/>
    <col min="3072" max="3072" width="15.28515625" style="57" customWidth="1"/>
    <col min="3073" max="3073" width="0" style="57" hidden="1" customWidth="1"/>
    <col min="3074" max="3074" width="11.42578125" style="57" customWidth="1"/>
    <col min="3075" max="3075" width="13.42578125" style="57" customWidth="1"/>
    <col min="3076" max="3076" width="11.7109375" style="57" customWidth="1"/>
    <col min="3077" max="3077" width="11.28515625" style="57" customWidth="1"/>
    <col min="3078" max="3078" width="11.140625" style="57" customWidth="1"/>
    <col min="3079" max="3079" width="24.85546875" style="57" customWidth="1"/>
    <col min="3080" max="3081" width="14.42578125" style="57" customWidth="1"/>
    <col min="3082" max="3082" width="14.28515625" style="57" customWidth="1"/>
    <col min="3083" max="3083" width="10.42578125" style="57" bestFit="1" customWidth="1"/>
    <col min="3084" max="3325" width="9.7109375" style="57"/>
    <col min="3326" max="3326" width="4.85546875" style="57" customWidth="1"/>
    <col min="3327" max="3327" width="54.28515625" style="57" customWidth="1"/>
    <col min="3328" max="3328" width="15.28515625" style="57" customWidth="1"/>
    <col min="3329" max="3329" width="0" style="57" hidden="1" customWidth="1"/>
    <col min="3330" max="3330" width="11.42578125" style="57" customWidth="1"/>
    <col min="3331" max="3331" width="13.42578125" style="57" customWidth="1"/>
    <col min="3332" max="3332" width="11.7109375" style="57" customWidth="1"/>
    <col min="3333" max="3333" width="11.28515625" style="57" customWidth="1"/>
    <col min="3334" max="3334" width="11.140625" style="57" customWidth="1"/>
    <col min="3335" max="3335" width="24.85546875" style="57" customWidth="1"/>
    <col min="3336" max="3337" width="14.42578125" style="57" customWidth="1"/>
    <col min="3338" max="3338" width="14.28515625" style="57" customWidth="1"/>
    <col min="3339" max="3339" width="10.42578125" style="57" bestFit="1" customWidth="1"/>
    <col min="3340" max="3581" width="9.7109375" style="57"/>
    <col min="3582" max="3582" width="4.85546875" style="57" customWidth="1"/>
    <col min="3583" max="3583" width="54.28515625" style="57" customWidth="1"/>
    <col min="3584" max="3584" width="15.28515625" style="57" customWidth="1"/>
    <col min="3585" max="3585" width="0" style="57" hidden="1" customWidth="1"/>
    <col min="3586" max="3586" width="11.42578125" style="57" customWidth="1"/>
    <col min="3587" max="3587" width="13.42578125" style="57" customWidth="1"/>
    <col min="3588" max="3588" width="11.7109375" style="57" customWidth="1"/>
    <col min="3589" max="3589" width="11.28515625" style="57" customWidth="1"/>
    <col min="3590" max="3590" width="11.140625" style="57" customWidth="1"/>
    <col min="3591" max="3591" width="24.85546875" style="57" customWidth="1"/>
    <col min="3592" max="3593" width="14.42578125" style="57" customWidth="1"/>
    <col min="3594" max="3594" width="14.28515625" style="57" customWidth="1"/>
    <col min="3595" max="3595" width="10.42578125" style="57" bestFit="1" customWidth="1"/>
    <col min="3596" max="3837" width="9.7109375" style="57"/>
    <col min="3838" max="3838" width="4.85546875" style="57" customWidth="1"/>
    <col min="3839" max="3839" width="54.28515625" style="57" customWidth="1"/>
    <col min="3840" max="3840" width="15.28515625" style="57" customWidth="1"/>
    <col min="3841" max="3841" width="0" style="57" hidden="1" customWidth="1"/>
    <col min="3842" max="3842" width="11.42578125" style="57" customWidth="1"/>
    <col min="3843" max="3843" width="13.42578125" style="57" customWidth="1"/>
    <col min="3844" max="3844" width="11.7109375" style="57" customWidth="1"/>
    <col min="3845" max="3845" width="11.28515625" style="57" customWidth="1"/>
    <col min="3846" max="3846" width="11.140625" style="57" customWidth="1"/>
    <col min="3847" max="3847" width="24.85546875" style="57" customWidth="1"/>
    <col min="3848" max="3849" width="14.42578125" style="57" customWidth="1"/>
    <col min="3850" max="3850" width="14.28515625" style="57" customWidth="1"/>
    <col min="3851" max="3851" width="10.42578125" style="57" bestFit="1" customWidth="1"/>
    <col min="3852" max="4093" width="9.7109375" style="57"/>
    <col min="4094" max="4094" width="4.85546875" style="57" customWidth="1"/>
    <col min="4095" max="4095" width="54.28515625" style="57" customWidth="1"/>
    <col min="4096" max="4096" width="15.28515625" style="57" customWidth="1"/>
    <col min="4097" max="4097" width="0" style="57" hidden="1" customWidth="1"/>
    <col min="4098" max="4098" width="11.42578125" style="57" customWidth="1"/>
    <col min="4099" max="4099" width="13.42578125" style="57" customWidth="1"/>
    <col min="4100" max="4100" width="11.7109375" style="57" customWidth="1"/>
    <col min="4101" max="4101" width="11.28515625" style="57" customWidth="1"/>
    <col min="4102" max="4102" width="11.140625" style="57" customWidth="1"/>
    <col min="4103" max="4103" width="24.85546875" style="57" customWidth="1"/>
    <col min="4104" max="4105" width="14.42578125" style="57" customWidth="1"/>
    <col min="4106" max="4106" width="14.28515625" style="57" customWidth="1"/>
    <col min="4107" max="4107" width="10.42578125" style="57" bestFit="1" customWidth="1"/>
    <col min="4108" max="4349" width="9.7109375" style="57"/>
    <col min="4350" max="4350" width="4.85546875" style="57" customWidth="1"/>
    <col min="4351" max="4351" width="54.28515625" style="57" customWidth="1"/>
    <col min="4352" max="4352" width="15.28515625" style="57" customWidth="1"/>
    <col min="4353" max="4353" width="0" style="57" hidden="1" customWidth="1"/>
    <col min="4354" max="4354" width="11.42578125" style="57" customWidth="1"/>
    <col min="4355" max="4355" width="13.42578125" style="57" customWidth="1"/>
    <col min="4356" max="4356" width="11.7109375" style="57" customWidth="1"/>
    <col min="4357" max="4357" width="11.28515625" style="57" customWidth="1"/>
    <col min="4358" max="4358" width="11.140625" style="57" customWidth="1"/>
    <col min="4359" max="4359" width="24.85546875" style="57" customWidth="1"/>
    <col min="4360" max="4361" width="14.42578125" style="57" customWidth="1"/>
    <col min="4362" max="4362" width="14.28515625" style="57" customWidth="1"/>
    <col min="4363" max="4363" width="10.42578125" style="57" bestFit="1" customWidth="1"/>
    <col min="4364" max="4605" width="9.7109375" style="57"/>
    <col min="4606" max="4606" width="4.85546875" style="57" customWidth="1"/>
    <col min="4607" max="4607" width="54.28515625" style="57" customWidth="1"/>
    <col min="4608" max="4608" width="15.28515625" style="57" customWidth="1"/>
    <col min="4609" max="4609" width="0" style="57" hidden="1" customWidth="1"/>
    <col min="4610" max="4610" width="11.42578125" style="57" customWidth="1"/>
    <col min="4611" max="4611" width="13.42578125" style="57" customWidth="1"/>
    <col min="4612" max="4612" width="11.7109375" style="57" customWidth="1"/>
    <col min="4613" max="4613" width="11.28515625" style="57" customWidth="1"/>
    <col min="4614" max="4614" width="11.140625" style="57" customWidth="1"/>
    <col min="4615" max="4615" width="24.85546875" style="57" customWidth="1"/>
    <col min="4616" max="4617" width="14.42578125" style="57" customWidth="1"/>
    <col min="4618" max="4618" width="14.28515625" style="57" customWidth="1"/>
    <col min="4619" max="4619" width="10.42578125" style="57" bestFit="1" customWidth="1"/>
    <col min="4620" max="4861" width="9.7109375" style="57"/>
    <col min="4862" max="4862" width="4.85546875" style="57" customWidth="1"/>
    <col min="4863" max="4863" width="54.28515625" style="57" customWidth="1"/>
    <col min="4864" max="4864" width="15.28515625" style="57" customWidth="1"/>
    <col min="4865" max="4865" width="0" style="57" hidden="1" customWidth="1"/>
    <col min="4866" max="4866" width="11.42578125" style="57" customWidth="1"/>
    <col min="4867" max="4867" width="13.42578125" style="57" customWidth="1"/>
    <col min="4868" max="4868" width="11.7109375" style="57" customWidth="1"/>
    <col min="4869" max="4869" width="11.28515625" style="57" customWidth="1"/>
    <col min="4870" max="4870" width="11.140625" style="57" customWidth="1"/>
    <col min="4871" max="4871" width="24.85546875" style="57" customWidth="1"/>
    <col min="4872" max="4873" width="14.42578125" style="57" customWidth="1"/>
    <col min="4874" max="4874" width="14.28515625" style="57" customWidth="1"/>
    <col min="4875" max="4875" width="10.42578125" style="57" bestFit="1" customWidth="1"/>
    <col min="4876" max="5117" width="9.7109375" style="57"/>
    <col min="5118" max="5118" width="4.85546875" style="57" customWidth="1"/>
    <col min="5119" max="5119" width="54.28515625" style="57" customWidth="1"/>
    <col min="5120" max="5120" width="15.28515625" style="57" customWidth="1"/>
    <col min="5121" max="5121" width="0" style="57" hidden="1" customWidth="1"/>
    <col min="5122" max="5122" width="11.42578125" style="57" customWidth="1"/>
    <col min="5123" max="5123" width="13.42578125" style="57" customWidth="1"/>
    <col min="5124" max="5124" width="11.7109375" style="57" customWidth="1"/>
    <col min="5125" max="5125" width="11.28515625" style="57" customWidth="1"/>
    <col min="5126" max="5126" width="11.140625" style="57" customWidth="1"/>
    <col min="5127" max="5127" width="24.85546875" style="57" customWidth="1"/>
    <col min="5128" max="5129" width="14.42578125" style="57" customWidth="1"/>
    <col min="5130" max="5130" width="14.28515625" style="57" customWidth="1"/>
    <col min="5131" max="5131" width="10.42578125" style="57" bestFit="1" customWidth="1"/>
    <col min="5132" max="5373" width="9.7109375" style="57"/>
    <col min="5374" max="5374" width="4.85546875" style="57" customWidth="1"/>
    <col min="5375" max="5375" width="54.28515625" style="57" customWidth="1"/>
    <col min="5376" max="5376" width="15.28515625" style="57" customWidth="1"/>
    <col min="5377" max="5377" width="0" style="57" hidden="1" customWidth="1"/>
    <col min="5378" max="5378" width="11.42578125" style="57" customWidth="1"/>
    <col min="5379" max="5379" width="13.42578125" style="57" customWidth="1"/>
    <col min="5380" max="5380" width="11.7109375" style="57" customWidth="1"/>
    <col min="5381" max="5381" width="11.28515625" style="57" customWidth="1"/>
    <col min="5382" max="5382" width="11.140625" style="57" customWidth="1"/>
    <col min="5383" max="5383" width="24.85546875" style="57" customWidth="1"/>
    <col min="5384" max="5385" width="14.42578125" style="57" customWidth="1"/>
    <col min="5386" max="5386" width="14.28515625" style="57" customWidth="1"/>
    <col min="5387" max="5387" width="10.42578125" style="57" bestFit="1" customWidth="1"/>
    <col min="5388" max="5629" width="9.7109375" style="57"/>
    <col min="5630" max="5630" width="4.85546875" style="57" customWidth="1"/>
    <col min="5631" max="5631" width="54.28515625" style="57" customWidth="1"/>
    <col min="5632" max="5632" width="15.28515625" style="57" customWidth="1"/>
    <col min="5633" max="5633" width="0" style="57" hidden="1" customWidth="1"/>
    <col min="5634" max="5634" width="11.42578125" style="57" customWidth="1"/>
    <col min="5635" max="5635" width="13.42578125" style="57" customWidth="1"/>
    <col min="5636" max="5636" width="11.7109375" style="57" customWidth="1"/>
    <col min="5637" max="5637" width="11.28515625" style="57" customWidth="1"/>
    <col min="5638" max="5638" width="11.140625" style="57" customWidth="1"/>
    <col min="5639" max="5639" width="24.85546875" style="57" customWidth="1"/>
    <col min="5640" max="5641" width="14.42578125" style="57" customWidth="1"/>
    <col min="5642" max="5642" width="14.28515625" style="57" customWidth="1"/>
    <col min="5643" max="5643" width="10.42578125" style="57" bestFit="1" customWidth="1"/>
    <col min="5644" max="5885" width="9.7109375" style="57"/>
    <col min="5886" max="5886" width="4.85546875" style="57" customWidth="1"/>
    <col min="5887" max="5887" width="54.28515625" style="57" customWidth="1"/>
    <col min="5888" max="5888" width="15.28515625" style="57" customWidth="1"/>
    <col min="5889" max="5889" width="0" style="57" hidden="1" customWidth="1"/>
    <col min="5890" max="5890" width="11.42578125" style="57" customWidth="1"/>
    <col min="5891" max="5891" width="13.42578125" style="57" customWidth="1"/>
    <col min="5892" max="5892" width="11.7109375" style="57" customWidth="1"/>
    <col min="5893" max="5893" width="11.28515625" style="57" customWidth="1"/>
    <col min="5894" max="5894" width="11.140625" style="57" customWidth="1"/>
    <col min="5895" max="5895" width="24.85546875" style="57" customWidth="1"/>
    <col min="5896" max="5897" width="14.42578125" style="57" customWidth="1"/>
    <col min="5898" max="5898" width="14.28515625" style="57" customWidth="1"/>
    <col min="5899" max="5899" width="10.42578125" style="57" bestFit="1" customWidth="1"/>
    <col min="5900" max="6141" width="9.7109375" style="57"/>
    <col min="6142" max="6142" width="4.85546875" style="57" customWidth="1"/>
    <col min="6143" max="6143" width="54.28515625" style="57" customWidth="1"/>
    <col min="6144" max="6144" width="15.28515625" style="57" customWidth="1"/>
    <col min="6145" max="6145" width="0" style="57" hidden="1" customWidth="1"/>
    <col min="6146" max="6146" width="11.42578125" style="57" customWidth="1"/>
    <col min="6147" max="6147" width="13.42578125" style="57" customWidth="1"/>
    <col min="6148" max="6148" width="11.7109375" style="57" customWidth="1"/>
    <col min="6149" max="6149" width="11.28515625" style="57" customWidth="1"/>
    <col min="6150" max="6150" width="11.140625" style="57" customWidth="1"/>
    <col min="6151" max="6151" width="24.85546875" style="57" customWidth="1"/>
    <col min="6152" max="6153" width="14.42578125" style="57" customWidth="1"/>
    <col min="6154" max="6154" width="14.28515625" style="57" customWidth="1"/>
    <col min="6155" max="6155" width="10.42578125" style="57" bestFit="1" customWidth="1"/>
    <col min="6156" max="6397" width="9.7109375" style="57"/>
    <col min="6398" max="6398" width="4.85546875" style="57" customWidth="1"/>
    <col min="6399" max="6399" width="54.28515625" style="57" customWidth="1"/>
    <col min="6400" max="6400" width="15.28515625" style="57" customWidth="1"/>
    <col min="6401" max="6401" width="0" style="57" hidden="1" customWidth="1"/>
    <col min="6402" max="6402" width="11.42578125" style="57" customWidth="1"/>
    <col min="6403" max="6403" width="13.42578125" style="57" customWidth="1"/>
    <col min="6404" max="6404" width="11.7109375" style="57" customWidth="1"/>
    <col min="6405" max="6405" width="11.28515625" style="57" customWidth="1"/>
    <col min="6406" max="6406" width="11.140625" style="57" customWidth="1"/>
    <col min="6407" max="6407" width="24.85546875" style="57" customWidth="1"/>
    <col min="6408" max="6409" width="14.42578125" style="57" customWidth="1"/>
    <col min="6410" max="6410" width="14.28515625" style="57" customWidth="1"/>
    <col min="6411" max="6411" width="10.42578125" style="57" bestFit="1" customWidth="1"/>
    <col min="6412" max="6653" width="9.7109375" style="57"/>
    <col min="6654" max="6654" width="4.85546875" style="57" customWidth="1"/>
    <col min="6655" max="6655" width="54.28515625" style="57" customWidth="1"/>
    <col min="6656" max="6656" width="15.28515625" style="57" customWidth="1"/>
    <col min="6657" max="6657" width="0" style="57" hidden="1" customWidth="1"/>
    <col min="6658" max="6658" width="11.42578125" style="57" customWidth="1"/>
    <col min="6659" max="6659" width="13.42578125" style="57" customWidth="1"/>
    <col min="6660" max="6660" width="11.7109375" style="57" customWidth="1"/>
    <col min="6661" max="6661" width="11.28515625" style="57" customWidth="1"/>
    <col min="6662" max="6662" width="11.140625" style="57" customWidth="1"/>
    <col min="6663" max="6663" width="24.85546875" style="57" customWidth="1"/>
    <col min="6664" max="6665" width="14.42578125" style="57" customWidth="1"/>
    <col min="6666" max="6666" width="14.28515625" style="57" customWidth="1"/>
    <col min="6667" max="6667" width="10.42578125" style="57" bestFit="1" customWidth="1"/>
    <col min="6668" max="6909" width="9.7109375" style="57"/>
    <col min="6910" max="6910" width="4.85546875" style="57" customWidth="1"/>
    <col min="6911" max="6911" width="54.28515625" style="57" customWidth="1"/>
    <col min="6912" max="6912" width="15.28515625" style="57" customWidth="1"/>
    <col min="6913" max="6913" width="0" style="57" hidden="1" customWidth="1"/>
    <col min="6914" max="6914" width="11.42578125" style="57" customWidth="1"/>
    <col min="6915" max="6915" width="13.42578125" style="57" customWidth="1"/>
    <col min="6916" max="6916" width="11.7109375" style="57" customWidth="1"/>
    <col min="6917" max="6917" width="11.28515625" style="57" customWidth="1"/>
    <col min="6918" max="6918" width="11.140625" style="57" customWidth="1"/>
    <col min="6919" max="6919" width="24.85546875" style="57" customWidth="1"/>
    <col min="6920" max="6921" width="14.42578125" style="57" customWidth="1"/>
    <col min="6922" max="6922" width="14.28515625" style="57" customWidth="1"/>
    <col min="6923" max="6923" width="10.42578125" style="57" bestFit="1" customWidth="1"/>
    <col min="6924" max="7165" width="9.7109375" style="57"/>
    <col min="7166" max="7166" width="4.85546875" style="57" customWidth="1"/>
    <col min="7167" max="7167" width="54.28515625" style="57" customWidth="1"/>
    <col min="7168" max="7168" width="15.28515625" style="57" customWidth="1"/>
    <col min="7169" max="7169" width="0" style="57" hidden="1" customWidth="1"/>
    <col min="7170" max="7170" width="11.42578125" style="57" customWidth="1"/>
    <col min="7171" max="7171" width="13.42578125" style="57" customWidth="1"/>
    <col min="7172" max="7172" width="11.7109375" style="57" customWidth="1"/>
    <col min="7173" max="7173" width="11.28515625" style="57" customWidth="1"/>
    <col min="7174" max="7174" width="11.140625" style="57" customWidth="1"/>
    <col min="7175" max="7175" width="24.85546875" style="57" customWidth="1"/>
    <col min="7176" max="7177" width="14.42578125" style="57" customWidth="1"/>
    <col min="7178" max="7178" width="14.28515625" style="57" customWidth="1"/>
    <col min="7179" max="7179" width="10.42578125" style="57" bestFit="1" customWidth="1"/>
    <col min="7180" max="7421" width="9.7109375" style="57"/>
    <col min="7422" max="7422" width="4.85546875" style="57" customWidth="1"/>
    <col min="7423" max="7423" width="54.28515625" style="57" customWidth="1"/>
    <col min="7424" max="7424" width="15.28515625" style="57" customWidth="1"/>
    <col min="7425" max="7425" width="0" style="57" hidden="1" customWidth="1"/>
    <col min="7426" max="7426" width="11.42578125" style="57" customWidth="1"/>
    <col min="7427" max="7427" width="13.42578125" style="57" customWidth="1"/>
    <col min="7428" max="7428" width="11.7109375" style="57" customWidth="1"/>
    <col min="7429" max="7429" width="11.28515625" style="57" customWidth="1"/>
    <col min="7430" max="7430" width="11.140625" style="57" customWidth="1"/>
    <col min="7431" max="7431" width="24.85546875" style="57" customWidth="1"/>
    <col min="7432" max="7433" width="14.42578125" style="57" customWidth="1"/>
    <col min="7434" max="7434" width="14.28515625" style="57" customWidth="1"/>
    <col min="7435" max="7435" width="10.42578125" style="57" bestFit="1" customWidth="1"/>
    <col min="7436" max="7677" width="9.7109375" style="57"/>
    <col min="7678" max="7678" width="4.85546875" style="57" customWidth="1"/>
    <col min="7679" max="7679" width="54.28515625" style="57" customWidth="1"/>
    <col min="7680" max="7680" width="15.28515625" style="57" customWidth="1"/>
    <col min="7681" max="7681" width="0" style="57" hidden="1" customWidth="1"/>
    <col min="7682" max="7682" width="11.42578125" style="57" customWidth="1"/>
    <col min="7683" max="7683" width="13.42578125" style="57" customWidth="1"/>
    <col min="7684" max="7684" width="11.7109375" style="57" customWidth="1"/>
    <col min="7685" max="7685" width="11.28515625" style="57" customWidth="1"/>
    <col min="7686" max="7686" width="11.140625" style="57" customWidth="1"/>
    <col min="7687" max="7687" width="24.85546875" style="57" customWidth="1"/>
    <col min="7688" max="7689" width="14.42578125" style="57" customWidth="1"/>
    <col min="7690" max="7690" width="14.28515625" style="57" customWidth="1"/>
    <col min="7691" max="7691" width="10.42578125" style="57" bestFit="1" customWidth="1"/>
    <col min="7692" max="7933" width="9.7109375" style="57"/>
    <col min="7934" max="7934" width="4.85546875" style="57" customWidth="1"/>
    <col min="7935" max="7935" width="54.28515625" style="57" customWidth="1"/>
    <col min="7936" max="7936" width="15.28515625" style="57" customWidth="1"/>
    <col min="7937" max="7937" width="0" style="57" hidden="1" customWidth="1"/>
    <col min="7938" max="7938" width="11.42578125" style="57" customWidth="1"/>
    <col min="7939" max="7939" width="13.42578125" style="57" customWidth="1"/>
    <col min="7940" max="7940" width="11.7109375" style="57" customWidth="1"/>
    <col min="7941" max="7941" width="11.28515625" style="57" customWidth="1"/>
    <col min="7942" max="7942" width="11.140625" style="57" customWidth="1"/>
    <col min="7943" max="7943" width="24.85546875" style="57" customWidth="1"/>
    <col min="7944" max="7945" width="14.42578125" style="57" customWidth="1"/>
    <col min="7946" max="7946" width="14.28515625" style="57" customWidth="1"/>
    <col min="7947" max="7947" width="10.42578125" style="57" bestFit="1" customWidth="1"/>
    <col min="7948" max="8189" width="9.7109375" style="57"/>
    <col min="8190" max="8190" width="4.85546875" style="57" customWidth="1"/>
    <col min="8191" max="8191" width="54.28515625" style="57" customWidth="1"/>
    <col min="8192" max="8192" width="15.28515625" style="57" customWidth="1"/>
    <col min="8193" max="8193" width="0" style="57" hidden="1" customWidth="1"/>
    <col min="8194" max="8194" width="11.42578125" style="57" customWidth="1"/>
    <col min="8195" max="8195" width="13.42578125" style="57" customWidth="1"/>
    <col min="8196" max="8196" width="11.7109375" style="57" customWidth="1"/>
    <col min="8197" max="8197" width="11.28515625" style="57" customWidth="1"/>
    <col min="8198" max="8198" width="11.140625" style="57" customWidth="1"/>
    <col min="8199" max="8199" width="24.85546875" style="57" customWidth="1"/>
    <col min="8200" max="8201" width="14.42578125" style="57" customWidth="1"/>
    <col min="8202" max="8202" width="14.28515625" style="57" customWidth="1"/>
    <col min="8203" max="8203" width="10.42578125" style="57" bestFit="1" customWidth="1"/>
    <col min="8204" max="8445" width="9.7109375" style="57"/>
    <col min="8446" max="8446" width="4.85546875" style="57" customWidth="1"/>
    <col min="8447" max="8447" width="54.28515625" style="57" customWidth="1"/>
    <col min="8448" max="8448" width="15.28515625" style="57" customWidth="1"/>
    <col min="8449" max="8449" width="0" style="57" hidden="1" customWidth="1"/>
    <col min="8450" max="8450" width="11.42578125" style="57" customWidth="1"/>
    <col min="8451" max="8451" width="13.42578125" style="57" customWidth="1"/>
    <col min="8452" max="8452" width="11.7109375" style="57" customWidth="1"/>
    <col min="8453" max="8453" width="11.28515625" style="57" customWidth="1"/>
    <col min="8454" max="8454" width="11.140625" style="57" customWidth="1"/>
    <col min="8455" max="8455" width="24.85546875" style="57" customWidth="1"/>
    <col min="8456" max="8457" width="14.42578125" style="57" customWidth="1"/>
    <col min="8458" max="8458" width="14.28515625" style="57" customWidth="1"/>
    <col min="8459" max="8459" width="10.42578125" style="57" bestFit="1" customWidth="1"/>
    <col min="8460" max="8701" width="9.7109375" style="57"/>
    <col min="8702" max="8702" width="4.85546875" style="57" customWidth="1"/>
    <col min="8703" max="8703" width="54.28515625" style="57" customWidth="1"/>
    <col min="8704" max="8704" width="15.28515625" style="57" customWidth="1"/>
    <col min="8705" max="8705" width="0" style="57" hidden="1" customWidth="1"/>
    <col min="8706" max="8706" width="11.42578125" style="57" customWidth="1"/>
    <col min="8707" max="8707" width="13.42578125" style="57" customWidth="1"/>
    <col min="8708" max="8708" width="11.7109375" style="57" customWidth="1"/>
    <col min="8709" max="8709" width="11.28515625" style="57" customWidth="1"/>
    <col min="8710" max="8710" width="11.140625" style="57" customWidth="1"/>
    <col min="8711" max="8711" width="24.85546875" style="57" customWidth="1"/>
    <col min="8712" max="8713" width="14.42578125" style="57" customWidth="1"/>
    <col min="8714" max="8714" width="14.28515625" style="57" customWidth="1"/>
    <col min="8715" max="8715" width="10.42578125" style="57" bestFit="1" customWidth="1"/>
    <col min="8716" max="8957" width="9.7109375" style="57"/>
    <col min="8958" max="8958" width="4.85546875" style="57" customWidth="1"/>
    <col min="8959" max="8959" width="54.28515625" style="57" customWidth="1"/>
    <col min="8960" max="8960" width="15.28515625" style="57" customWidth="1"/>
    <col min="8961" max="8961" width="0" style="57" hidden="1" customWidth="1"/>
    <col min="8962" max="8962" width="11.42578125" style="57" customWidth="1"/>
    <col min="8963" max="8963" width="13.42578125" style="57" customWidth="1"/>
    <col min="8964" max="8964" width="11.7109375" style="57" customWidth="1"/>
    <col min="8965" max="8965" width="11.28515625" style="57" customWidth="1"/>
    <col min="8966" max="8966" width="11.140625" style="57" customWidth="1"/>
    <col min="8967" max="8967" width="24.85546875" style="57" customWidth="1"/>
    <col min="8968" max="8969" width="14.42578125" style="57" customWidth="1"/>
    <col min="8970" max="8970" width="14.28515625" style="57" customWidth="1"/>
    <col min="8971" max="8971" width="10.42578125" style="57" bestFit="1" customWidth="1"/>
    <col min="8972" max="9213" width="9.7109375" style="57"/>
    <col min="9214" max="9214" width="4.85546875" style="57" customWidth="1"/>
    <col min="9215" max="9215" width="54.28515625" style="57" customWidth="1"/>
    <col min="9216" max="9216" width="15.28515625" style="57" customWidth="1"/>
    <col min="9217" max="9217" width="0" style="57" hidden="1" customWidth="1"/>
    <col min="9218" max="9218" width="11.42578125" style="57" customWidth="1"/>
    <col min="9219" max="9219" width="13.42578125" style="57" customWidth="1"/>
    <col min="9220" max="9220" width="11.7109375" style="57" customWidth="1"/>
    <col min="9221" max="9221" width="11.28515625" style="57" customWidth="1"/>
    <col min="9222" max="9222" width="11.140625" style="57" customWidth="1"/>
    <col min="9223" max="9223" width="24.85546875" style="57" customWidth="1"/>
    <col min="9224" max="9225" width="14.42578125" style="57" customWidth="1"/>
    <col min="9226" max="9226" width="14.28515625" style="57" customWidth="1"/>
    <col min="9227" max="9227" width="10.42578125" style="57" bestFit="1" customWidth="1"/>
    <col min="9228" max="9469" width="9.7109375" style="57"/>
    <col min="9470" max="9470" width="4.85546875" style="57" customWidth="1"/>
    <col min="9471" max="9471" width="54.28515625" style="57" customWidth="1"/>
    <col min="9472" max="9472" width="15.28515625" style="57" customWidth="1"/>
    <col min="9473" max="9473" width="0" style="57" hidden="1" customWidth="1"/>
    <col min="9474" max="9474" width="11.42578125" style="57" customWidth="1"/>
    <col min="9475" max="9475" width="13.42578125" style="57" customWidth="1"/>
    <col min="9476" max="9476" width="11.7109375" style="57" customWidth="1"/>
    <col min="9477" max="9477" width="11.28515625" style="57" customWidth="1"/>
    <col min="9478" max="9478" width="11.140625" style="57" customWidth="1"/>
    <col min="9479" max="9479" width="24.85546875" style="57" customWidth="1"/>
    <col min="9480" max="9481" width="14.42578125" style="57" customWidth="1"/>
    <col min="9482" max="9482" width="14.28515625" style="57" customWidth="1"/>
    <col min="9483" max="9483" width="10.42578125" style="57" bestFit="1" customWidth="1"/>
    <col min="9484" max="9725" width="9.7109375" style="57"/>
    <col min="9726" max="9726" width="4.85546875" style="57" customWidth="1"/>
    <col min="9727" max="9727" width="54.28515625" style="57" customWidth="1"/>
    <col min="9728" max="9728" width="15.28515625" style="57" customWidth="1"/>
    <col min="9729" max="9729" width="0" style="57" hidden="1" customWidth="1"/>
    <col min="9730" max="9730" width="11.42578125" style="57" customWidth="1"/>
    <col min="9731" max="9731" width="13.42578125" style="57" customWidth="1"/>
    <col min="9732" max="9732" width="11.7109375" style="57" customWidth="1"/>
    <col min="9733" max="9733" width="11.28515625" style="57" customWidth="1"/>
    <col min="9734" max="9734" width="11.140625" style="57" customWidth="1"/>
    <col min="9735" max="9735" width="24.85546875" style="57" customWidth="1"/>
    <col min="9736" max="9737" width="14.42578125" style="57" customWidth="1"/>
    <col min="9738" max="9738" width="14.28515625" style="57" customWidth="1"/>
    <col min="9739" max="9739" width="10.42578125" style="57" bestFit="1" customWidth="1"/>
    <col min="9740" max="9981" width="9.7109375" style="57"/>
    <col min="9982" max="9982" width="4.85546875" style="57" customWidth="1"/>
    <col min="9983" max="9983" width="54.28515625" style="57" customWidth="1"/>
    <col min="9984" max="9984" width="15.28515625" style="57" customWidth="1"/>
    <col min="9985" max="9985" width="0" style="57" hidden="1" customWidth="1"/>
    <col min="9986" max="9986" width="11.42578125" style="57" customWidth="1"/>
    <col min="9987" max="9987" width="13.42578125" style="57" customWidth="1"/>
    <col min="9988" max="9988" width="11.7109375" style="57" customWidth="1"/>
    <col min="9989" max="9989" width="11.28515625" style="57" customWidth="1"/>
    <col min="9990" max="9990" width="11.140625" style="57" customWidth="1"/>
    <col min="9991" max="9991" width="24.85546875" style="57" customWidth="1"/>
    <col min="9992" max="9993" width="14.42578125" style="57" customWidth="1"/>
    <col min="9994" max="9994" width="14.28515625" style="57" customWidth="1"/>
    <col min="9995" max="9995" width="10.42578125" style="57" bestFit="1" customWidth="1"/>
    <col min="9996" max="10237" width="9.7109375" style="57"/>
    <col min="10238" max="10238" width="4.85546875" style="57" customWidth="1"/>
    <col min="10239" max="10239" width="54.28515625" style="57" customWidth="1"/>
    <col min="10240" max="10240" width="15.28515625" style="57" customWidth="1"/>
    <col min="10241" max="10241" width="0" style="57" hidden="1" customWidth="1"/>
    <col min="10242" max="10242" width="11.42578125" style="57" customWidth="1"/>
    <col min="10243" max="10243" width="13.42578125" style="57" customWidth="1"/>
    <col min="10244" max="10244" width="11.7109375" style="57" customWidth="1"/>
    <col min="10245" max="10245" width="11.28515625" style="57" customWidth="1"/>
    <col min="10246" max="10246" width="11.140625" style="57" customWidth="1"/>
    <col min="10247" max="10247" width="24.85546875" style="57" customWidth="1"/>
    <col min="10248" max="10249" width="14.42578125" style="57" customWidth="1"/>
    <col min="10250" max="10250" width="14.28515625" style="57" customWidth="1"/>
    <col min="10251" max="10251" width="10.42578125" style="57" bestFit="1" customWidth="1"/>
    <col min="10252" max="10493" width="9.7109375" style="57"/>
    <col min="10494" max="10494" width="4.85546875" style="57" customWidth="1"/>
    <col min="10495" max="10495" width="54.28515625" style="57" customWidth="1"/>
    <col min="10496" max="10496" width="15.28515625" style="57" customWidth="1"/>
    <col min="10497" max="10497" width="0" style="57" hidden="1" customWidth="1"/>
    <col min="10498" max="10498" width="11.42578125" style="57" customWidth="1"/>
    <col min="10499" max="10499" width="13.42578125" style="57" customWidth="1"/>
    <col min="10500" max="10500" width="11.7109375" style="57" customWidth="1"/>
    <col min="10501" max="10501" width="11.28515625" style="57" customWidth="1"/>
    <col min="10502" max="10502" width="11.140625" style="57" customWidth="1"/>
    <col min="10503" max="10503" width="24.85546875" style="57" customWidth="1"/>
    <col min="10504" max="10505" width="14.42578125" style="57" customWidth="1"/>
    <col min="10506" max="10506" width="14.28515625" style="57" customWidth="1"/>
    <col min="10507" max="10507" width="10.42578125" style="57" bestFit="1" customWidth="1"/>
    <col min="10508" max="10749" width="9.7109375" style="57"/>
    <col min="10750" max="10750" width="4.85546875" style="57" customWidth="1"/>
    <col min="10751" max="10751" width="54.28515625" style="57" customWidth="1"/>
    <col min="10752" max="10752" width="15.28515625" style="57" customWidth="1"/>
    <col min="10753" max="10753" width="0" style="57" hidden="1" customWidth="1"/>
    <col min="10754" max="10754" width="11.42578125" style="57" customWidth="1"/>
    <col min="10755" max="10755" width="13.42578125" style="57" customWidth="1"/>
    <col min="10756" max="10756" width="11.7109375" style="57" customWidth="1"/>
    <col min="10757" max="10757" width="11.28515625" style="57" customWidth="1"/>
    <col min="10758" max="10758" width="11.140625" style="57" customWidth="1"/>
    <col min="10759" max="10759" width="24.85546875" style="57" customWidth="1"/>
    <col min="10760" max="10761" width="14.42578125" style="57" customWidth="1"/>
    <col min="10762" max="10762" width="14.28515625" style="57" customWidth="1"/>
    <col min="10763" max="10763" width="10.42578125" style="57" bestFit="1" customWidth="1"/>
    <col min="10764" max="11005" width="9.7109375" style="57"/>
    <col min="11006" max="11006" width="4.85546875" style="57" customWidth="1"/>
    <col min="11007" max="11007" width="54.28515625" style="57" customWidth="1"/>
    <col min="11008" max="11008" width="15.28515625" style="57" customWidth="1"/>
    <col min="11009" max="11009" width="0" style="57" hidden="1" customWidth="1"/>
    <col min="11010" max="11010" width="11.42578125" style="57" customWidth="1"/>
    <col min="11011" max="11011" width="13.42578125" style="57" customWidth="1"/>
    <col min="11012" max="11012" width="11.7109375" style="57" customWidth="1"/>
    <col min="11013" max="11013" width="11.28515625" style="57" customWidth="1"/>
    <col min="11014" max="11014" width="11.140625" style="57" customWidth="1"/>
    <col min="11015" max="11015" width="24.85546875" style="57" customWidth="1"/>
    <col min="11016" max="11017" width="14.42578125" style="57" customWidth="1"/>
    <col min="11018" max="11018" width="14.28515625" style="57" customWidth="1"/>
    <col min="11019" max="11019" width="10.42578125" style="57" bestFit="1" customWidth="1"/>
    <col min="11020" max="11261" width="9.7109375" style="57"/>
    <col min="11262" max="11262" width="4.85546875" style="57" customWidth="1"/>
    <col min="11263" max="11263" width="54.28515625" style="57" customWidth="1"/>
    <col min="11264" max="11264" width="15.28515625" style="57" customWidth="1"/>
    <col min="11265" max="11265" width="0" style="57" hidden="1" customWidth="1"/>
    <col min="11266" max="11266" width="11.42578125" style="57" customWidth="1"/>
    <col min="11267" max="11267" width="13.42578125" style="57" customWidth="1"/>
    <col min="11268" max="11268" width="11.7109375" style="57" customWidth="1"/>
    <col min="11269" max="11269" width="11.28515625" style="57" customWidth="1"/>
    <col min="11270" max="11270" width="11.140625" style="57" customWidth="1"/>
    <col min="11271" max="11271" width="24.85546875" style="57" customWidth="1"/>
    <col min="11272" max="11273" width="14.42578125" style="57" customWidth="1"/>
    <col min="11274" max="11274" width="14.28515625" style="57" customWidth="1"/>
    <col min="11275" max="11275" width="10.42578125" style="57" bestFit="1" customWidth="1"/>
    <col min="11276" max="11517" width="9.7109375" style="57"/>
    <col min="11518" max="11518" width="4.85546875" style="57" customWidth="1"/>
    <col min="11519" max="11519" width="54.28515625" style="57" customWidth="1"/>
    <col min="11520" max="11520" width="15.28515625" style="57" customWidth="1"/>
    <col min="11521" max="11521" width="0" style="57" hidden="1" customWidth="1"/>
    <col min="11522" max="11522" width="11.42578125" style="57" customWidth="1"/>
    <col min="11523" max="11523" width="13.42578125" style="57" customWidth="1"/>
    <col min="11524" max="11524" width="11.7109375" style="57" customWidth="1"/>
    <col min="11525" max="11525" width="11.28515625" style="57" customWidth="1"/>
    <col min="11526" max="11526" width="11.140625" style="57" customWidth="1"/>
    <col min="11527" max="11527" width="24.85546875" style="57" customWidth="1"/>
    <col min="11528" max="11529" width="14.42578125" style="57" customWidth="1"/>
    <col min="11530" max="11530" width="14.28515625" style="57" customWidth="1"/>
    <col min="11531" max="11531" width="10.42578125" style="57" bestFit="1" customWidth="1"/>
    <col min="11532" max="11773" width="9.7109375" style="57"/>
    <col min="11774" max="11774" width="4.85546875" style="57" customWidth="1"/>
    <col min="11775" max="11775" width="54.28515625" style="57" customWidth="1"/>
    <col min="11776" max="11776" width="15.28515625" style="57" customWidth="1"/>
    <col min="11777" max="11777" width="0" style="57" hidden="1" customWidth="1"/>
    <col min="11778" max="11778" width="11.42578125" style="57" customWidth="1"/>
    <col min="11779" max="11779" width="13.42578125" style="57" customWidth="1"/>
    <col min="11780" max="11780" width="11.7109375" style="57" customWidth="1"/>
    <col min="11781" max="11781" width="11.28515625" style="57" customWidth="1"/>
    <col min="11782" max="11782" width="11.140625" style="57" customWidth="1"/>
    <col min="11783" max="11783" width="24.85546875" style="57" customWidth="1"/>
    <col min="11784" max="11785" width="14.42578125" style="57" customWidth="1"/>
    <col min="11786" max="11786" width="14.28515625" style="57" customWidth="1"/>
    <col min="11787" max="11787" width="10.42578125" style="57" bestFit="1" customWidth="1"/>
    <col min="11788" max="12029" width="9.7109375" style="57"/>
    <col min="12030" max="12030" width="4.85546875" style="57" customWidth="1"/>
    <col min="12031" max="12031" width="54.28515625" style="57" customWidth="1"/>
    <col min="12032" max="12032" width="15.28515625" style="57" customWidth="1"/>
    <col min="12033" max="12033" width="0" style="57" hidden="1" customWidth="1"/>
    <col min="12034" max="12034" width="11.42578125" style="57" customWidth="1"/>
    <col min="12035" max="12035" width="13.42578125" style="57" customWidth="1"/>
    <col min="12036" max="12036" width="11.7109375" style="57" customWidth="1"/>
    <col min="12037" max="12037" width="11.28515625" style="57" customWidth="1"/>
    <col min="12038" max="12038" width="11.140625" style="57" customWidth="1"/>
    <col min="12039" max="12039" width="24.85546875" style="57" customWidth="1"/>
    <col min="12040" max="12041" width="14.42578125" style="57" customWidth="1"/>
    <col min="12042" max="12042" width="14.28515625" style="57" customWidth="1"/>
    <col min="12043" max="12043" width="10.42578125" style="57" bestFit="1" customWidth="1"/>
    <col min="12044" max="12285" width="9.7109375" style="57"/>
    <col min="12286" max="12286" width="4.85546875" style="57" customWidth="1"/>
    <col min="12287" max="12287" width="54.28515625" style="57" customWidth="1"/>
    <col min="12288" max="12288" width="15.28515625" style="57" customWidth="1"/>
    <col min="12289" max="12289" width="0" style="57" hidden="1" customWidth="1"/>
    <col min="12290" max="12290" width="11.42578125" style="57" customWidth="1"/>
    <col min="12291" max="12291" width="13.42578125" style="57" customWidth="1"/>
    <col min="12292" max="12292" width="11.7109375" style="57" customWidth="1"/>
    <col min="12293" max="12293" width="11.28515625" style="57" customWidth="1"/>
    <col min="12294" max="12294" width="11.140625" style="57" customWidth="1"/>
    <col min="12295" max="12295" width="24.85546875" style="57" customWidth="1"/>
    <col min="12296" max="12297" width="14.42578125" style="57" customWidth="1"/>
    <col min="12298" max="12298" width="14.28515625" style="57" customWidth="1"/>
    <col min="12299" max="12299" width="10.42578125" style="57" bestFit="1" customWidth="1"/>
    <col min="12300" max="12541" width="9.7109375" style="57"/>
    <col min="12542" max="12542" width="4.85546875" style="57" customWidth="1"/>
    <col min="12543" max="12543" width="54.28515625" style="57" customWidth="1"/>
    <col min="12544" max="12544" width="15.28515625" style="57" customWidth="1"/>
    <col min="12545" max="12545" width="0" style="57" hidden="1" customWidth="1"/>
    <col min="12546" max="12546" width="11.42578125" style="57" customWidth="1"/>
    <col min="12547" max="12547" width="13.42578125" style="57" customWidth="1"/>
    <col min="12548" max="12548" width="11.7109375" style="57" customWidth="1"/>
    <col min="12549" max="12549" width="11.28515625" style="57" customWidth="1"/>
    <col min="12550" max="12550" width="11.140625" style="57" customWidth="1"/>
    <col min="12551" max="12551" width="24.85546875" style="57" customWidth="1"/>
    <col min="12552" max="12553" width="14.42578125" style="57" customWidth="1"/>
    <col min="12554" max="12554" width="14.28515625" style="57" customWidth="1"/>
    <col min="12555" max="12555" width="10.42578125" style="57" bestFit="1" customWidth="1"/>
    <col min="12556" max="12797" width="9.7109375" style="57"/>
    <col min="12798" max="12798" width="4.85546875" style="57" customWidth="1"/>
    <col min="12799" max="12799" width="54.28515625" style="57" customWidth="1"/>
    <col min="12800" max="12800" width="15.28515625" style="57" customWidth="1"/>
    <col min="12801" max="12801" width="0" style="57" hidden="1" customWidth="1"/>
    <col min="12802" max="12802" width="11.42578125" style="57" customWidth="1"/>
    <col min="12803" max="12803" width="13.42578125" style="57" customWidth="1"/>
    <col min="12804" max="12804" width="11.7109375" style="57" customWidth="1"/>
    <col min="12805" max="12805" width="11.28515625" style="57" customWidth="1"/>
    <col min="12806" max="12806" width="11.140625" style="57" customWidth="1"/>
    <col min="12807" max="12807" width="24.85546875" style="57" customWidth="1"/>
    <col min="12808" max="12809" width="14.42578125" style="57" customWidth="1"/>
    <col min="12810" max="12810" width="14.28515625" style="57" customWidth="1"/>
    <col min="12811" max="12811" width="10.42578125" style="57" bestFit="1" customWidth="1"/>
    <col min="12812" max="13053" width="9.7109375" style="57"/>
    <col min="13054" max="13054" width="4.85546875" style="57" customWidth="1"/>
    <col min="13055" max="13055" width="54.28515625" style="57" customWidth="1"/>
    <col min="13056" max="13056" width="15.28515625" style="57" customWidth="1"/>
    <col min="13057" max="13057" width="0" style="57" hidden="1" customWidth="1"/>
    <col min="13058" max="13058" width="11.42578125" style="57" customWidth="1"/>
    <col min="13059" max="13059" width="13.42578125" style="57" customWidth="1"/>
    <col min="13060" max="13060" width="11.7109375" style="57" customWidth="1"/>
    <col min="13061" max="13061" width="11.28515625" style="57" customWidth="1"/>
    <col min="13062" max="13062" width="11.140625" style="57" customWidth="1"/>
    <col min="13063" max="13063" width="24.85546875" style="57" customWidth="1"/>
    <col min="13064" max="13065" width="14.42578125" style="57" customWidth="1"/>
    <col min="13066" max="13066" width="14.28515625" style="57" customWidth="1"/>
    <col min="13067" max="13067" width="10.42578125" style="57" bestFit="1" customWidth="1"/>
    <col min="13068" max="13309" width="9.7109375" style="57"/>
    <col min="13310" max="13310" width="4.85546875" style="57" customWidth="1"/>
    <col min="13311" max="13311" width="54.28515625" style="57" customWidth="1"/>
    <col min="13312" max="13312" width="15.28515625" style="57" customWidth="1"/>
    <col min="13313" max="13313" width="0" style="57" hidden="1" customWidth="1"/>
    <col min="13314" max="13314" width="11.42578125" style="57" customWidth="1"/>
    <col min="13315" max="13315" width="13.42578125" style="57" customWidth="1"/>
    <col min="13316" max="13316" width="11.7109375" style="57" customWidth="1"/>
    <col min="13317" max="13317" width="11.28515625" style="57" customWidth="1"/>
    <col min="13318" max="13318" width="11.140625" style="57" customWidth="1"/>
    <col min="13319" max="13319" width="24.85546875" style="57" customWidth="1"/>
    <col min="13320" max="13321" width="14.42578125" style="57" customWidth="1"/>
    <col min="13322" max="13322" width="14.28515625" style="57" customWidth="1"/>
    <col min="13323" max="13323" width="10.42578125" style="57" bestFit="1" customWidth="1"/>
    <col min="13324" max="13565" width="9.7109375" style="57"/>
    <col min="13566" max="13566" width="4.85546875" style="57" customWidth="1"/>
    <col min="13567" max="13567" width="54.28515625" style="57" customWidth="1"/>
    <col min="13568" max="13568" width="15.28515625" style="57" customWidth="1"/>
    <col min="13569" max="13569" width="0" style="57" hidden="1" customWidth="1"/>
    <col min="13570" max="13570" width="11.42578125" style="57" customWidth="1"/>
    <col min="13571" max="13571" width="13.42578125" style="57" customWidth="1"/>
    <col min="13572" max="13572" width="11.7109375" style="57" customWidth="1"/>
    <col min="13573" max="13573" width="11.28515625" style="57" customWidth="1"/>
    <col min="13574" max="13574" width="11.140625" style="57" customWidth="1"/>
    <col min="13575" max="13575" width="24.85546875" style="57" customWidth="1"/>
    <col min="13576" max="13577" width="14.42578125" style="57" customWidth="1"/>
    <col min="13578" max="13578" width="14.28515625" style="57" customWidth="1"/>
    <col min="13579" max="13579" width="10.42578125" style="57" bestFit="1" customWidth="1"/>
    <col min="13580" max="13821" width="9.7109375" style="57"/>
    <col min="13822" max="13822" width="4.85546875" style="57" customWidth="1"/>
    <col min="13823" max="13823" width="54.28515625" style="57" customWidth="1"/>
    <col min="13824" max="13824" width="15.28515625" style="57" customWidth="1"/>
    <col min="13825" max="13825" width="0" style="57" hidden="1" customWidth="1"/>
    <col min="13826" max="13826" width="11.42578125" style="57" customWidth="1"/>
    <col min="13827" max="13827" width="13.42578125" style="57" customWidth="1"/>
    <col min="13828" max="13828" width="11.7109375" style="57" customWidth="1"/>
    <col min="13829" max="13829" width="11.28515625" style="57" customWidth="1"/>
    <col min="13830" max="13830" width="11.140625" style="57" customWidth="1"/>
    <col min="13831" max="13831" width="24.85546875" style="57" customWidth="1"/>
    <col min="13832" max="13833" width="14.42578125" style="57" customWidth="1"/>
    <col min="13834" max="13834" width="14.28515625" style="57" customWidth="1"/>
    <col min="13835" max="13835" width="10.42578125" style="57" bestFit="1" customWidth="1"/>
    <col min="13836" max="14077" width="9.7109375" style="57"/>
    <col min="14078" max="14078" width="4.85546875" style="57" customWidth="1"/>
    <col min="14079" max="14079" width="54.28515625" style="57" customWidth="1"/>
    <col min="14080" max="14080" width="15.28515625" style="57" customWidth="1"/>
    <col min="14081" max="14081" width="0" style="57" hidden="1" customWidth="1"/>
    <col min="14082" max="14082" width="11.42578125" style="57" customWidth="1"/>
    <col min="14083" max="14083" width="13.42578125" style="57" customWidth="1"/>
    <col min="14084" max="14084" width="11.7109375" style="57" customWidth="1"/>
    <col min="14085" max="14085" width="11.28515625" style="57" customWidth="1"/>
    <col min="14086" max="14086" width="11.140625" style="57" customWidth="1"/>
    <col min="14087" max="14087" width="24.85546875" style="57" customWidth="1"/>
    <col min="14088" max="14089" width="14.42578125" style="57" customWidth="1"/>
    <col min="14090" max="14090" width="14.28515625" style="57" customWidth="1"/>
    <col min="14091" max="14091" width="10.42578125" style="57" bestFit="1" customWidth="1"/>
    <col min="14092" max="14333" width="9.7109375" style="57"/>
    <col min="14334" max="14334" width="4.85546875" style="57" customWidth="1"/>
    <col min="14335" max="14335" width="54.28515625" style="57" customWidth="1"/>
    <col min="14336" max="14336" width="15.28515625" style="57" customWidth="1"/>
    <col min="14337" max="14337" width="0" style="57" hidden="1" customWidth="1"/>
    <col min="14338" max="14338" width="11.42578125" style="57" customWidth="1"/>
    <col min="14339" max="14339" width="13.42578125" style="57" customWidth="1"/>
    <col min="14340" max="14340" width="11.7109375" style="57" customWidth="1"/>
    <col min="14341" max="14341" width="11.28515625" style="57" customWidth="1"/>
    <col min="14342" max="14342" width="11.140625" style="57" customWidth="1"/>
    <col min="14343" max="14343" width="24.85546875" style="57" customWidth="1"/>
    <col min="14344" max="14345" width="14.42578125" style="57" customWidth="1"/>
    <col min="14346" max="14346" width="14.28515625" style="57" customWidth="1"/>
    <col min="14347" max="14347" width="10.42578125" style="57" bestFit="1" customWidth="1"/>
    <col min="14348" max="14589" width="9.7109375" style="57"/>
    <col min="14590" max="14590" width="4.85546875" style="57" customWidth="1"/>
    <col min="14591" max="14591" width="54.28515625" style="57" customWidth="1"/>
    <col min="14592" max="14592" width="15.28515625" style="57" customWidth="1"/>
    <col min="14593" max="14593" width="0" style="57" hidden="1" customWidth="1"/>
    <col min="14594" max="14594" width="11.42578125" style="57" customWidth="1"/>
    <col min="14595" max="14595" width="13.42578125" style="57" customWidth="1"/>
    <col min="14596" max="14596" width="11.7109375" style="57" customWidth="1"/>
    <col min="14597" max="14597" width="11.28515625" style="57" customWidth="1"/>
    <col min="14598" max="14598" width="11.140625" style="57" customWidth="1"/>
    <col min="14599" max="14599" width="24.85546875" style="57" customWidth="1"/>
    <col min="14600" max="14601" width="14.42578125" style="57" customWidth="1"/>
    <col min="14602" max="14602" width="14.28515625" style="57" customWidth="1"/>
    <col min="14603" max="14603" width="10.42578125" style="57" bestFit="1" customWidth="1"/>
    <col min="14604" max="14845" width="9.7109375" style="57"/>
    <col min="14846" max="14846" width="4.85546875" style="57" customWidth="1"/>
    <col min="14847" max="14847" width="54.28515625" style="57" customWidth="1"/>
    <col min="14848" max="14848" width="15.28515625" style="57" customWidth="1"/>
    <col min="14849" max="14849" width="0" style="57" hidden="1" customWidth="1"/>
    <col min="14850" max="14850" width="11.42578125" style="57" customWidth="1"/>
    <col min="14851" max="14851" width="13.42578125" style="57" customWidth="1"/>
    <col min="14852" max="14852" width="11.7109375" style="57" customWidth="1"/>
    <col min="14853" max="14853" width="11.28515625" style="57" customWidth="1"/>
    <col min="14854" max="14854" width="11.140625" style="57" customWidth="1"/>
    <col min="14855" max="14855" width="24.85546875" style="57" customWidth="1"/>
    <col min="14856" max="14857" width="14.42578125" style="57" customWidth="1"/>
    <col min="14858" max="14858" width="14.28515625" style="57" customWidth="1"/>
    <col min="14859" max="14859" width="10.42578125" style="57" bestFit="1" customWidth="1"/>
    <col min="14860" max="15101" width="9.7109375" style="57"/>
    <col min="15102" max="15102" width="4.85546875" style="57" customWidth="1"/>
    <col min="15103" max="15103" width="54.28515625" style="57" customWidth="1"/>
    <col min="15104" max="15104" width="15.28515625" style="57" customWidth="1"/>
    <col min="15105" max="15105" width="0" style="57" hidden="1" customWidth="1"/>
    <col min="15106" max="15106" width="11.42578125" style="57" customWidth="1"/>
    <col min="15107" max="15107" width="13.42578125" style="57" customWidth="1"/>
    <col min="15108" max="15108" width="11.7109375" style="57" customWidth="1"/>
    <col min="15109" max="15109" width="11.28515625" style="57" customWidth="1"/>
    <col min="15110" max="15110" width="11.140625" style="57" customWidth="1"/>
    <col min="15111" max="15111" width="24.85546875" style="57" customWidth="1"/>
    <col min="15112" max="15113" width="14.42578125" style="57" customWidth="1"/>
    <col min="15114" max="15114" width="14.28515625" style="57" customWidth="1"/>
    <col min="15115" max="15115" width="10.42578125" style="57" bestFit="1" customWidth="1"/>
    <col min="15116" max="15357" width="9.7109375" style="57"/>
    <col min="15358" max="15358" width="4.85546875" style="57" customWidth="1"/>
    <col min="15359" max="15359" width="54.28515625" style="57" customWidth="1"/>
    <col min="15360" max="15360" width="15.28515625" style="57" customWidth="1"/>
    <col min="15361" max="15361" width="0" style="57" hidden="1" customWidth="1"/>
    <col min="15362" max="15362" width="11.42578125" style="57" customWidth="1"/>
    <col min="15363" max="15363" width="13.42578125" style="57" customWidth="1"/>
    <col min="15364" max="15364" width="11.7109375" style="57" customWidth="1"/>
    <col min="15365" max="15365" width="11.28515625" style="57" customWidth="1"/>
    <col min="15366" max="15366" width="11.140625" style="57" customWidth="1"/>
    <col min="15367" max="15367" width="24.85546875" style="57" customWidth="1"/>
    <col min="15368" max="15369" width="14.42578125" style="57" customWidth="1"/>
    <col min="15370" max="15370" width="14.28515625" style="57" customWidth="1"/>
    <col min="15371" max="15371" width="10.42578125" style="57" bestFit="1" customWidth="1"/>
    <col min="15372" max="15613" width="9.7109375" style="57"/>
    <col min="15614" max="15614" width="4.85546875" style="57" customWidth="1"/>
    <col min="15615" max="15615" width="54.28515625" style="57" customWidth="1"/>
    <col min="15616" max="15616" width="15.28515625" style="57" customWidth="1"/>
    <col min="15617" max="15617" width="0" style="57" hidden="1" customWidth="1"/>
    <col min="15618" max="15618" width="11.42578125" style="57" customWidth="1"/>
    <col min="15619" max="15619" width="13.42578125" style="57" customWidth="1"/>
    <col min="15620" max="15620" width="11.7109375" style="57" customWidth="1"/>
    <col min="15621" max="15621" width="11.28515625" style="57" customWidth="1"/>
    <col min="15622" max="15622" width="11.140625" style="57" customWidth="1"/>
    <col min="15623" max="15623" width="24.85546875" style="57" customWidth="1"/>
    <col min="15624" max="15625" width="14.42578125" style="57" customWidth="1"/>
    <col min="15626" max="15626" width="14.28515625" style="57" customWidth="1"/>
    <col min="15627" max="15627" width="10.42578125" style="57" bestFit="1" customWidth="1"/>
    <col min="15628" max="15869" width="9.7109375" style="57"/>
    <col min="15870" max="15870" width="4.85546875" style="57" customWidth="1"/>
    <col min="15871" max="15871" width="54.28515625" style="57" customWidth="1"/>
    <col min="15872" max="15872" width="15.28515625" style="57" customWidth="1"/>
    <col min="15873" max="15873" width="0" style="57" hidden="1" customWidth="1"/>
    <col min="15874" max="15874" width="11.42578125" style="57" customWidth="1"/>
    <col min="15875" max="15875" width="13.42578125" style="57" customWidth="1"/>
    <col min="15876" max="15876" width="11.7109375" style="57" customWidth="1"/>
    <col min="15877" max="15877" width="11.28515625" style="57" customWidth="1"/>
    <col min="15878" max="15878" width="11.140625" style="57" customWidth="1"/>
    <col min="15879" max="15879" width="24.85546875" style="57" customWidth="1"/>
    <col min="15880" max="15881" width="14.42578125" style="57" customWidth="1"/>
    <col min="15882" max="15882" width="14.28515625" style="57" customWidth="1"/>
    <col min="15883" max="15883" width="10.42578125" style="57" bestFit="1" customWidth="1"/>
    <col min="15884" max="16125" width="9.7109375" style="57"/>
    <col min="16126" max="16126" width="4.85546875" style="57" customWidth="1"/>
    <col min="16127" max="16127" width="54.28515625" style="57" customWidth="1"/>
    <col min="16128" max="16128" width="15.28515625" style="57" customWidth="1"/>
    <col min="16129" max="16129" width="0" style="57" hidden="1" customWidth="1"/>
    <col min="16130" max="16130" width="11.42578125" style="57" customWidth="1"/>
    <col min="16131" max="16131" width="13.42578125" style="57" customWidth="1"/>
    <col min="16132" max="16132" width="11.7109375" style="57" customWidth="1"/>
    <col min="16133" max="16133" width="11.28515625" style="57" customWidth="1"/>
    <col min="16134" max="16134" width="11.140625" style="57" customWidth="1"/>
    <col min="16135" max="16135" width="24.85546875" style="57" customWidth="1"/>
    <col min="16136" max="16137" width="14.42578125" style="57" customWidth="1"/>
    <col min="16138" max="16138" width="14.28515625" style="57" customWidth="1"/>
    <col min="16139" max="16139" width="10.42578125" style="57" bestFit="1" customWidth="1"/>
    <col min="16140" max="16384" width="9.7109375" style="57"/>
  </cols>
  <sheetData>
    <row r="1" spans="1:11" ht="18.75" x14ac:dyDescent="0.3">
      <c r="A1" s="346" t="s">
        <v>119</v>
      </c>
      <c r="B1" s="346"/>
      <c r="C1" s="346"/>
      <c r="D1" s="346"/>
      <c r="E1" s="346"/>
      <c r="F1" s="346"/>
      <c r="G1" s="346"/>
      <c r="H1" s="346"/>
      <c r="I1" s="56"/>
    </row>
    <row r="2" spans="1:11" ht="18.75" x14ac:dyDescent="0.3">
      <c r="A2" s="346" t="s">
        <v>110</v>
      </c>
      <c r="B2" s="346"/>
      <c r="C2" s="346"/>
      <c r="D2" s="346"/>
      <c r="E2" s="346"/>
      <c r="F2" s="346"/>
      <c r="G2" s="346"/>
      <c r="H2" s="346"/>
      <c r="I2" s="56"/>
    </row>
    <row r="3" spans="1:11" ht="16.5" x14ac:dyDescent="0.25">
      <c r="A3" s="347" t="str">
        <f>Chi!A3</f>
        <v>(kèm theo Nghị quyết số 35/NQ-HĐND ngày 20/12/2025 của HĐND xã Mường Hung)</v>
      </c>
      <c r="B3" s="347"/>
      <c r="C3" s="347"/>
      <c r="D3" s="347"/>
      <c r="E3" s="347"/>
      <c r="F3" s="347"/>
      <c r="G3" s="347"/>
      <c r="H3" s="347"/>
      <c r="I3" s="59"/>
    </row>
    <row r="4" spans="1:11" x14ac:dyDescent="0.25">
      <c r="A4" s="57" t="s">
        <v>46</v>
      </c>
      <c r="C4" s="61"/>
      <c r="D4" s="61"/>
      <c r="E4" s="61"/>
      <c r="F4" s="61"/>
      <c r="G4" s="61"/>
      <c r="H4" s="26" t="s">
        <v>42</v>
      </c>
      <c r="I4" s="62"/>
    </row>
    <row r="5" spans="1:11" ht="31.15" customHeight="1" x14ac:dyDescent="0.25">
      <c r="A5" s="350" t="s">
        <v>0</v>
      </c>
      <c r="B5" s="350" t="s">
        <v>44</v>
      </c>
      <c r="C5" s="357" t="s">
        <v>47</v>
      </c>
      <c r="D5" s="357" t="s">
        <v>212</v>
      </c>
      <c r="E5" s="352" t="s">
        <v>143</v>
      </c>
      <c r="F5" s="353"/>
      <c r="G5" s="373"/>
      <c r="H5" s="355" t="s">
        <v>8</v>
      </c>
      <c r="I5" s="63"/>
    </row>
    <row r="6" spans="1:11" ht="28.15" customHeight="1" x14ac:dyDescent="0.25">
      <c r="A6" s="351"/>
      <c r="B6" s="351"/>
      <c r="C6" s="358"/>
      <c r="D6" s="358"/>
      <c r="E6" s="75" t="s">
        <v>144</v>
      </c>
      <c r="F6" s="75" t="s">
        <v>101</v>
      </c>
      <c r="G6" s="75" t="s">
        <v>156</v>
      </c>
      <c r="H6" s="356"/>
      <c r="I6" s="63"/>
    </row>
    <row r="7" spans="1:11" s="69" customFormat="1" ht="28.15" customHeight="1" x14ac:dyDescent="0.2">
      <c r="A7" s="64"/>
      <c r="B7" s="64" t="s">
        <v>9</v>
      </c>
      <c r="C7" s="65">
        <f>+C8+C17+C18</f>
        <v>5864000000</v>
      </c>
      <c r="D7" s="65"/>
      <c r="E7" s="65"/>
      <c r="F7" s="65"/>
      <c r="G7" s="65"/>
      <c r="H7" s="65"/>
      <c r="I7" s="66"/>
      <c r="J7" s="67"/>
      <c r="K7" s="68"/>
    </row>
    <row r="8" spans="1:11" s="69" customFormat="1" ht="28.15" customHeight="1" x14ac:dyDescent="0.2">
      <c r="A8" s="64" t="s">
        <v>1</v>
      </c>
      <c r="B8" s="213" t="s">
        <v>23</v>
      </c>
      <c r="C8" s="65">
        <f>SUM(C9:C16)</f>
        <v>5748510000</v>
      </c>
      <c r="D8" s="65"/>
      <c r="E8" s="65"/>
      <c r="F8" s="65"/>
      <c r="G8" s="65"/>
      <c r="H8" s="65"/>
      <c r="I8" s="66"/>
      <c r="J8" s="67"/>
      <c r="K8" s="68"/>
    </row>
    <row r="9" spans="1:11" s="98" customFormat="1" ht="31.15" customHeight="1" x14ac:dyDescent="0.25">
      <c r="A9" s="70">
        <v>1</v>
      </c>
      <c r="B9" s="71" t="s">
        <v>176</v>
      </c>
      <c r="C9" s="73">
        <v>765100000</v>
      </c>
      <c r="D9" s="73" t="s">
        <v>144</v>
      </c>
      <c r="E9" s="73">
        <v>765100000</v>
      </c>
      <c r="F9" s="73"/>
      <c r="G9" s="73"/>
      <c r="H9" s="65"/>
      <c r="I9" s="66"/>
      <c r="J9" s="117"/>
      <c r="K9" s="99"/>
    </row>
    <row r="10" spans="1:11" s="98" customFormat="1" ht="31.15" customHeight="1" x14ac:dyDescent="0.25">
      <c r="A10" s="70">
        <v>2</v>
      </c>
      <c r="B10" s="71" t="s">
        <v>111</v>
      </c>
      <c r="C10" s="73">
        <v>1233000000</v>
      </c>
      <c r="D10" s="73" t="s">
        <v>144</v>
      </c>
      <c r="E10" s="73">
        <v>1233000000</v>
      </c>
      <c r="F10" s="73"/>
      <c r="G10" s="73"/>
      <c r="H10" s="55"/>
      <c r="I10" s="66"/>
      <c r="J10" s="117"/>
      <c r="K10" s="41"/>
    </row>
    <row r="11" spans="1:11" s="114" customFormat="1" ht="31.15" customHeight="1" x14ac:dyDescent="0.25">
      <c r="A11" s="70">
        <v>3</v>
      </c>
      <c r="B11" s="110" t="s">
        <v>154</v>
      </c>
      <c r="C11" s="111">
        <v>130000000</v>
      </c>
      <c r="D11" s="73" t="s">
        <v>144</v>
      </c>
      <c r="E11" s="111">
        <v>130000000</v>
      </c>
      <c r="F11" s="111"/>
      <c r="G11" s="111"/>
      <c r="H11" s="112"/>
      <c r="I11" s="113"/>
      <c r="J11" s="117"/>
      <c r="K11" s="115"/>
    </row>
    <row r="12" spans="1:11" ht="31.15" customHeight="1" x14ac:dyDescent="0.25">
      <c r="A12" s="298">
        <v>4</v>
      </c>
      <c r="B12" s="297" t="s">
        <v>114</v>
      </c>
      <c r="C12" s="73">
        <v>200000000</v>
      </c>
      <c r="D12" s="73" t="s">
        <v>144</v>
      </c>
      <c r="E12" s="73">
        <v>200000000</v>
      </c>
      <c r="F12" s="73"/>
      <c r="G12" s="73"/>
      <c r="H12" s="74"/>
      <c r="I12" s="66"/>
      <c r="J12" s="117"/>
    </row>
    <row r="13" spans="1:11" ht="31.15" customHeight="1" x14ac:dyDescent="0.25">
      <c r="A13" s="70">
        <v>5</v>
      </c>
      <c r="B13" s="110" t="s">
        <v>303</v>
      </c>
      <c r="C13" s="73">
        <v>150000000</v>
      </c>
      <c r="D13" s="73" t="s">
        <v>144</v>
      </c>
      <c r="E13" s="73"/>
      <c r="F13" s="73"/>
      <c r="G13" s="73"/>
      <c r="H13" s="74"/>
      <c r="I13" s="66"/>
      <c r="J13" s="117"/>
    </row>
    <row r="14" spans="1:11" s="98" customFormat="1" ht="33.6" customHeight="1" x14ac:dyDescent="0.25">
      <c r="A14" s="298">
        <v>6</v>
      </c>
      <c r="B14" s="110" t="s">
        <v>155</v>
      </c>
      <c r="C14" s="111">
        <v>100000000</v>
      </c>
      <c r="D14" s="111" t="s">
        <v>101</v>
      </c>
      <c r="E14" s="111"/>
      <c r="F14" s="111">
        <v>100000000</v>
      </c>
      <c r="G14" s="111"/>
      <c r="H14" s="55"/>
      <c r="I14" s="66"/>
      <c r="J14" s="117"/>
      <c r="K14" s="99"/>
    </row>
    <row r="15" spans="1:11" s="114" customFormat="1" ht="30" customHeight="1" x14ac:dyDescent="0.25">
      <c r="A15" s="70">
        <v>7</v>
      </c>
      <c r="B15" s="110" t="s">
        <v>112</v>
      </c>
      <c r="C15" s="111">
        <v>20000000</v>
      </c>
      <c r="D15" s="111" t="s">
        <v>101</v>
      </c>
      <c r="E15" s="111"/>
      <c r="F15" s="111">
        <v>20000000</v>
      </c>
      <c r="G15" s="111"/>
      <c r="H15" s="112"/>
      <c r="I15" s="113"/>
      <c r="J15" s="117"/>
      <c r="K15" s="115"/>
    </row>
    <row r="16" spans="1:11" s="98" customFormat="1" ht="30" customHeight="1" x14ac:dyDescent="0.25">
      <c r="A16" s="298">
        <v>8</v>
      </c>
      <c r="B16" s="71" t="s">
        <v>113</v>
      </c>
      <c r="C16" s="73">
        <v>3150410000</v>
      </c>
      <c r="D16" s="111" t="s">
        <v>101</v>
      </c>
      <c r="E16" s="73"/>
      <c r="F16" s="73">
        <f>+C16</f>
        <v>3150410000</v>
      </c>
      <c r="G16" s="73"/>
      <c r="H16" s="55"/>
      <c r="I16" s="66"/>
      <c r="J16" s="117"/>
      <c r="K16" s="116"/>
    </row>
    <row r="17" spans="1:11" s="98" customFormat="1" ht="30" customHeight="1" x14ac:dyDescent="0.25">
      <c r="A17" s="64" t="s">
        <v>2</v>
      </c>
      <c r="B17" s="97" t="s">
        <v>82</v>
      </c>
      <c r="C17" s="65">
        <v>50000000</v>
      </c>
      <c r="D17" s="65"/>
      <c r="E17" s="65"/>
      <c r="F17" s="65"/>
      <c r="G17" s="65">
        <f>+C17</f>
        <v>50000000</v>
      </c>
      <c r="H17" s="55"/>
      <c r="I17" s="66"/>
      <c r="J17" s="117"/>
      <c r="K17" s="116"/>
    </row>
    <row r="18" spans="1:11" s="98" customFormat="1" ht="30" customHeight="1" x14ac:dyDescent="0.25">
      <c r="A18" s="64" t="s">
        <v>3</v>
      </c>
      <c r="B18" s="97" t="s">
        <v>75</v>
      </c>
      <c r="C18" s="65">
        <v>65490000</v>
      </c>
      <c r="D18" s="65"/>
      <c r="E18" s="65"/>
      <c r="F18" s="65"/>
      <c r="G18" s="65">
        <v>65490000</v>
      </c>
      <c r="H18" s="55"/>
      <c r="I18" s="66"/>
      <c r="J18" s="117"/>
      <c r="K18" s="116"/>
    </row>
  </sheetData>
  <mergeCells count="9">
    <mergeCell ref="A1:H1"/>
    <mergeCell ref="A2:H2"/>
    <mergeCell ref="A3:H3"/>
    <mergeCell ref="C5:C6"/>
    <mergeCell ref="B5:B6"/>
    <mergeCell ref="A5:A6"/>
    <mergeCell ref="E5:G5"/>
    <mergeCell ref="D5:D6"/>
    <mergeCell ref="H5:H6"/>
  </mergeCells>
  <pageMargins left="0.7" right="0.7" top="0.45" bottom="0.75" header="0.45"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G10"/>
  <sheetViews>
    <sheetView zoomScaleNormal="100" workbookViewId="0">
      <selection activeCell="A2" sqref="A2:D2"/>
    </sheetView>
  </sheetViews>
  <sheetFormatPr defaultColWidth="9.7109375" defaultRowHeight="15.75" x14ac:dyDescent="0.25"/>
  <cols>
    <col min="1" max="1" width="5" style="22" customWidth="1"/>
    <col min="2" max="2" width="54.28515625" style="43" customWidth="1"/>
    <col min="3" max="3" width="19.28515625" style="22" customWidth="1"/>
    <col min="4" max="4" width="18.28515625" style="22" customWidth="1"/>
    <col min="5" max="5" width="31.140625" style="21" customWidth="1"/>
    <col min="6" max="7" width="12.7109375" style="22" bestFit="1" customWidth="1"/>
    <col min="8" max="8" width="11" style="22" bestFit="1" customWidth="1"/>
    <col min="9" max="254" width="9.7109375" style="22"/>
    <col min="255" max="255" width="5" style="22" customWidth="1"/>
    <col min="256" max="256" width="54.28515625" style="22" customWidth="1"/>
    <col min="257" max="257" width="22" style="22" customWidth="1"/>
    <col min="258" max="258" width="0" style="22" hidden="1" customWidth="1"/>
    <col min="259" max="259" width="19.28515625" style="22" customWidth="1"/>
    <col min="260" max="260" width="18.28515625" style="22" customWidth="1"/>
    <col min="261" max="261" width="31.140625" style="22" customWidth="1"/>
    <col min="262" max="263" width="12.7109375" style="22" bestFit="1" customWidth="1"/>
    <col min="264" max="264" width="11" style="22" bestFit="1" customWidth="1"/>
    <col min="265" max="510" width="9.7109375" style="22"/>
    <col min="511" max="511" width="5" style="22" customWidth="1"/>
    <col min="512" max="512" width="54.28515625" style="22" customWidth="1"/>
    <col min="513" max="513" width="22" style="22" customWidth="1"/>
    <col min="514" max="514" width="0" style="22" hidden="1" customWidth="1"/>
    <col min="515" max="515" width="19.28515625" style="22" customWidth="1"/>
    <col min="516" max="516" width="18.28515625" style="22" customWidth="1"/>
    <col min="517" max="517" width="31.140625" style="22" customWidth="1"/>
    <col min="518" max="519" width="12.7109375" style="22" bestFit="1" customWidth="1"/>
    <col min="520" max="520" width="11" style="22" bestFit="1" customWidth="1"/>
    <col min="521" max="766" width="9.7109375" style="22"/>
    <col min="767" max="767" width="5" style="22" customWidth="1"/>
    <col min="768" max="768" width="54.28515625" style="22" customWidth="1"/>
    <col min="769" max="769" width="22" style="22" customWidth="1"/>
    <col min="770" max="770" width="0" style="22" hidden="1" customWidth="1"/>
    <col min="771" max="771" width="19.28515625" style="22" customWidth="1"/>
    <col min="772" max="772" width="18.28515625" style="22" customWidth="1"/>
    <col min="773" max="773" width="31.140625" style="22" customWidth="1"/>
    <col min="774" max="775" width="12.7109375" style="22" bestFit="1" customWidth="1"/>
    <col min="776" max="776" width="11" style="22" bestFit="1" customWidth="1"/>
    <col min="777" max="1022" width="9.7109375" style="22"/>
    <col min="1023" max="1023" width="5" style="22" customWidth="1"/>
    <col min="1024" max="1024" width="54.28515625" style="22" customWidth="1"/>
    <col min="1025" max="1025" width="22" style="22" customWidth="1"/>
    <col min="1026" max="1026" width="0" style="22" hidden="1" customWidth="1"/>
    <col min="1027" max="1027" width="19.28515625" style="22" customWidth="1"/>
    <col min="1028" max="1028" width="18.28515625" style="22" customWidth="1"/>
    <col min="1029" max="1029" width="31.140625" style="22" customWidth="1"/>
    <col min="1030" max="1031" width="12.7109375" style="22" bestFit="1" customWidth="1"/>
    <col min="1032" max="1032" width="11" style="22" bestFit="1" customWidth="1"/>
    <col min="1033" max="1278" width="9.7109375" style="22"/>
    <col min="1279" max="1279" width="5" style="22" customWidth="1"/>
    <col min="1280" max="1280" width="54.28515625" style="22" customWidth="1"/>
    <col min="1281" max="1281" width="22" style="22" customWidth="1"/>
    <col min="1282" max="1282" width="0" style="22" hidden="1" customWidth="1"/>
    <col min="1283" max="1283" width="19.28515625" style="22" customWidth="1"/>
    <col min="1284" max="1284" width="18.28515625" style="22" customWidth="1"/>
    <col min="1285" max="1285" width="31.140625" style="22" customWidth="1"/>
    <col min="1286" max="1287" width="12.7109375" style="22" bestFit="1" customWidth="1"/>
    <col min="1288" max="1288" width="11" style="22" bestFit="1" customWidth="1"/>
    <col min="1289" max="1534" width="9.7109375" style="22"/>
    <col min="1535" max="1535" width="5" style="22" customWidth="1"/>
    <col min="1536" max="1536" width="54.28515625" style="22" customWidth="1"/>
    <col min="1537" max="1537" width="22" style="22" customWidth="1"/>
    <col min="1538" max="1538" width="0" style="22" hidden="1" customWidth="1"/>
    <col min="1539" max="1539" width="19.28515625" style="22" customWidth="1"/>
    <col min="1540" max="1540" width="18.28515625" style="22" customWidth="1"/>
    <col min="1541" max="1541" width="31.140625" style="22" customWidth="1"/>
    <col min="1542" max="1543" width="12.7109375" style="22" bestFit="1" customWidth="1"/>
    <col min="1544" max="1544" width="11" style="22" bestFit="1" customWidth="1"/>
    <col min="1545" max="1790" width="9.7109375" style="22"/>
    <col min="1791" max="1791" width="5" style="22" customWidth="1"/>
    <col min="1792" max="1792" width="54.28515625" style="22" customWidth="1"/>
    <col min="1793" max="1793" width="22" style="22" customWidth="1"/>
    <col min="1794" max="1794" width="0" style="22" hidden="1" customWidth="1"/>
    <col min="1795" max="1795" width="19.28515625" style="22" customWidth="1"/>
    <col min="1796" max="1796" width="18.28515625" style="22" customWidth="1"/>
    <col min="1797" max="1797" width="31.140625" style="22" customWidth="1"/>
    <col min="1798" max="1799" width="12.7109375" style="22" bestFit="1" customWidth="1"/>
    <col min="1800" max="1800" width="11" style="22" bestFit="1" customWidth="1"/>
    <col min="1801" max="2046" width="9.7109375" style="22"/>
    <col min="2047" max="2047" width="5" style="22" customWidth="1"/>
    <col min="2048" max="2048" width="54.28515625" style="22" customWidth="1"/>
    <col min="2049" max="2049" width="22" style="22" customWidth="1"/>
    <col min="2050" max="2050" width="0" style="22" hidden="1" customWidth="1"/>
    <col min="2051" max="2051" width="19.28515625" style="22" customWidth="1"/>
    <col min="2052" max="2052" width="18.28515625" style="22" customWidth="1"/>
    <col min="2053" max="2053" width="31.140625" style="22" customWidth="1"/>
    <col min="2054" max="2055" width="12.7109375" style="22" bestFit="1" customWidth="1"/>
    <col min="2056" max="2056" width="11" style="22" bestFit="1" customWidth="1"/>
    <col min="2057" max="2302" width="9.7109375" style="22"/>
    <col min="2303" max="2303" width="5" style="22" customWidth="1"/>
    <col min="2304" max="2304" width="54.28515625" style="22" customWidth="1"/>
    <col min="2305" max="2305" width="22" style="22" customWidth="1"/>
    <col min="2306" max="2306" width="0" style="22" hidden="1" customWidth="1"/>
    <col min="2307" max="2307" width="19.28515625" style="22" customWidth="1"/>
    <col min="2308" max="2308" width="18.28515625" style="22" customWidth="1"/>
    <col min="2309" max="2309" width="31.140625" style="22" customWidth="1"/>
    <col min="2310" max="2311" width="12.7109375" style="22" bestFit="1" customWidth="1"/>
    <col min="2312" max="2312" width="11" style="22" bestFit="1" customWidth="1"/>
    <col min="2313" max="2558" width="9.7109375" style="22"/>
    <col min="2559" max="2559" width="5" style="22" customWidth="1"/>
    <col min="2560" max="2560" width="54.28515625" style="22" customWidth="1"/>
    <col min="2561" max="2561" width="22" style="22" customWidth="1"/>
    <col min="2562" max="2562" width="0" style="22" hidden="1" customWidth="1"/>
    <col min="2563" max="2563" width="19.28515625" style="22" customWidth="1"/>
    <col min="2564" max="2564" width="18.28515625" style="22" customWidth="1"/>
    <col min="2565" max="2565" width="31.140625" style="22" customWidth="1"/>
    <col min="2566" max="2567" width="12.7109375" style="22" bestFit="1" customWidth="1"/>
    <col min="2568" max="2568" width="11" style="22" bestFit="1" customWidth="1"/>
    <col min="2569" max="2814" width="9.7109375" style="22"/>
    <col min="2815" max="2815" width="5" style="22" customWidth="1"/>
    <col min="2816" max="2816" width="54.28515625" style="22" customWidth="1"/>
    <col min="2817" max="2817" width="22" style="22" customWidth="1"/>
    <col min="2818" max="2818" width="0" style="22" hidden="1" customWidth="1"/>
    <col min="2819" max="2819" width="19.28515625" style="22" customWidth="1"/>
    <col min="2820" max="2820" width="18.28515625" style="22" customWidth="1"/>
    <col min="2821" max="2821" width="31.140625" style="22" customWidth="1"/>
    <col min="2822" max="2823" width="12.7109375" style="22" bestFit="1" customWidth="1"/>
    <col min="2824" max="2824" width="11" style="22" bestFit="1" customWidth="1"/>
    <col min="2825" max="3070" width="9.7109375" style="22"/>
    <col min="3071" max="3071" width="5" style="22" customWidth="1"/>
    <col min="3072" max="3072" width="54.28515625" style="22" customWidth="1"/>
    <col min="3073" max="3073" width="22" style="22" customWidth="1"/>
    <col min="3074" max="3074" width="0" style="22" hidden="1" customWidth="1"/>
    <col min="3075" max="3075" width="19.28515625" style="22" customWidth="1"/>
    <col min="3076" max="3076" width="18.28515625" style="22" customWidth="1"/>
    <col min="3077" max="3077" width="31.140625" style="22" customWidth="1"/>
    <col min="3078" max="3079" width="12.7109375" style="22" bestFit="1" customWidth="1"/>
    <col min="3080" max="3080" width="11" style="22" bestFit="1" customWidth="1"/>
    <col min="3081" max="3326" width="9.7109375" style="22"/>
    <col min="3327" max="3327" width="5" style="22" customWidth="1"/>
    <col min="3328" max="3328" width="54.28515625" style="22" customWidth="1"/>
    <col min="3329" max="3329" width="22" style="22" customWidth="1"/>
    <col min="3330" max="3330" width="0" style="22" hidden="1" customWidth="1"/>
    <col min="3331" max="3331" width="19.28515625" style="22" customWidth="1"/>
    <col min="3332" max="3332" width="18.28515625" style="22" customWidth="1"/>
    <col min="3333" max="3333" width="31.140625" style="22" customWidth="1"/>
    <col min="3334" max="3335" width="12.7109375" style="22" bestFit="1" customWidth="1"/>
    <col min="3336" max="3336" width="11" style="22" bestFit="1" customWidth="1"/>
    <col min="3337" max="3582" width="9.7109375" style="22"/>
    <col min="3583" max="3583" width="5" style="22" customWidth="1"/>
    <col min="3584" max="3584" width="54.28515625" style="22" customWidth="1"/>
    <col min="3585" max="3585" width="22" style="22" customWidth="1"/>
    <col min="3586" max="3586" width="0" style="22" hidden="1" customWidth="1"/>
    <col min="3587" max="3587" width="19.28515625" style="22" customWidth="1"/>
    <col min="3588" max="3588" width="18.28515625" style="22" customWidth="1"/>
    <col min="3589" max="3589" width="31.140625" style="22" customWidth="1"/>
    <col min="3590" max="3591" width="12.7109375" style="22" bestFit="1" customWidth="1"/>
    <col min="3592" max="3592" width="11" style="22" bestFit="1" customWidth="1"/>
    <col min="3593" max="3838" width="9.7109375" style="22"/>
    <col min="3839" max="3839" width="5" style="22" customWidth="1"/>
    <col min="3840" max="3840" width="54.28515625" style="22" customWidth="1"/>
    <col min="3841" max="3841" width="22" style="22" customWidth="1"/>
    <col min="3842" max="3842" width="0" style="22" hidden="1" customWidth="1"/>
    <col min="3843" max="3843" width="19.28515625" style="22" customWidth="1"/>
    <col min="3844" max="3844" width="18.28515625" style="22" customWidth="1"/>
    <col min="3845" max="3845" width="31.140625" style="22" customWidth="1"/>
    <col min="3846" max="3847" width="12.7109375" style="22" bestFit="1" customWidth="1"/>
    <col min="3848" max="3848" width="11" style="22" bestFit="1" customWidth="1"/>
    <col min="3849" max="4094" width="9.7109375" style="22"/>
    <col min="4095" max="4095" width="5" style="22" customWidth="1"/>
    <col min="4096" max="4096" width="54.28515625" style="22" customWidth="1"/>
    <col min="4097" max="4097" width="22" style="22" customWidth="1"/>
    <col min="4098" max="4098" width="0" style="22" hidden="1" customWidth="1"/>
    <col min="4099" max="4099" width="19.28515625" style="22" customWidth="1"/>
    <col min="4100" max="4100" width="18.28515625" style="22" customWidth="1"/>
    <col min="4101" max="4101" width="31.140625" style="22" customWidth="1"/>
    <col min="4102" max="4103" width="12.7109375" style="22" bestFit="1" customWidth="1"/>
    <col min="4104" max="4104" width="11" style="22" bestFit="1" customWidth="1"/>
    <col min="4105" max="4350" width="9.7109375" style="22"/>
    <col min="4351" max="4351" width="5" style="22" customWidth="1"/>
    <col min="4352" max="4352" width="54.28515625" style="22" customWidth="1"/>
    <col min="4353" max="4353" width="22" style="22" customWidth="1"/>
    <col min="4354" max="4354" width="0" style="22" hidden="1" customWidth="1"/>
    <col min="4355" max="4355" width="19.28515625" style="22" customWidth="1"/>
    <col min="4356" max="4356" width="18.28515625" style="22" customWidth="1"/>
    <col min="4357" max="4357" width="31.140625" style="22" customWidth="1"/>
    <col min="4358" max="4359" width="12.7109375" style="22" bestFit="1" customWidth="1"/>
    <col min="4360" max="4360" width="11" style="22" bestFit="1" customWidth="1"/>
    <col min="4361" max="4606" width="9.7109375" style="22"/>
    <col min="4607" max="4607" width="5" style="22" customWidth="1"/>
    <col min="4608" max="4608" width="54.28515625" style="22" customWidth="1"/>
    <col min="4609" max="4609" width="22" style="22" customWidth="1"/>
    <col min="4610" max="4610" width="0" style="22" hidden="1" customWidth="1"/>
    <col min="4611" max="4611" width="19.28515625" style="22" customWidth="1"/>
    <col min="4612" max="4612" width="18.28515625" style="22" customWidth="1"/>
    <col min="4613" max="4613" width="31.140625" style="22" customWidth="1"/>
    <col min="4614" max="4615" width="12.7109375" style="22" bestFit="1" customWidth="1"/>
    <col min="4616" max="4616" width="11" style="22" bestFit="1" customWidth="1"/>
    <col min="4617" max="4862" width="9.7109375" style="22"/>
    <col min="4863" max="4863" width="5" style="22" customWidth="1"/>
    <col min="4864" max="4864" width="54.28515625" style="22" customWidth="1"/>
    <col min="4865" max="4865" width="22" style="22" customWidth="1"/>
    <col min="4866" max="4866" width="0" style="22" hidden="1" customWidth="1"/>
    <col min="4867" max="4867" width="19.28515625" style="22" customWidth="1"/>
    <col min="4868" max="4868" width="18.28515625" style="22" customWidth="1"/>
    <col min="4869" max="4869" width="31.140625" style="22" customWidth="1"/>
    <col min="4870" max="4871" width="12.7109375" style="22" bestFit="1" customWidth="1"/>
    <col min="4872" max="4872" width="11" style="22" bestFit="1" customWidth="1"/>
    <col min="4873" max="5118" width="9.7109375" style="22"/>
    <col min="5119" max="5119" width="5" style="22" customWidth="1"/>
    <col min="5120" max="5120" width="54.28515625" style="22" customWidth="1"/>
    <col min="5121" max="5121" width="22" style="22" customWidth="1"/>
    <col min="5122" max="5122" width="0" style="22" hidden="1" customWidth="1"/>
    <col min="5123" max="5123" width="19.28515625" style="22" customWidth="1"/>
    <col min="5124" max="5124" width="18.28515625" style="22" customWidth="1"/>
    <col min="5125" max="5125" width="31.140625" style="22" customWidth="1"/>
    <col min="5126" max="5127" width="12.7109375" style="22" bestFit="1" customWidth="1"/>
    <col min="5128" max="5128" width="11" style="22" bestFit="1" customWidth="1"/>
    <col min="5129" max="5374" width="9.7109375" style="22"/>
    <col min="5375" max="5375" width="5" style="22" customWidth="1"/>
    <col min="5376" max="5376" width="54.28515625" style="22" customWidth="1"/>
    <col min="5377" max="5377" width="22" style="22" customWidth="1"/>
    <col min="5378" max="5378" width="0" style="22" hidden="1" customWidth="1"/>
    <col min="5379" max="5379" width="19.28515625" style="22" customWidth="1"/>
    <col min="5380" max="5380" width="18.28515625" style="22" customWidth="1"/>
    <col min="5381" max="5381" width="31.140625" style="22" customWidth="1"/>
    <col min="5382" max="5383" width="12.7109375" style="22" bestFit="1" customWidth="1"/>
    <col min="5384" max="5384" width="11" style="22" bestFit="1" customWidth="1"/>
    <col min="5385" max="5630" width="9.7109375" style="22"/>
    <col min="5631" max="5631" width="5" style="22" customWidth="1"/>
    <col min="5632" max="5632" width="54.28515625" style="22" customWidth="1"/>
    <col min="5633" max="5633" width="22" style="22" customWidth="1"/>
    <col min="5634" max="5634" width="0" style="22" hidden="1" customWidth="1"/>
    <col min="5635" max="5635" width="19.28515625" style="22" customWidth="1"/>
    <col min="5636" max="5636" width="18.28515625" style="22" customWidth="1"/>
    <col min="5637" max="5637" width="31.140625" style="22" customWidth="1"/>
    <col min="5638" max="5639" width="12.7109375" style="22" bestFit="1" customWidth="1"/>
    <col min="5640" max="5640" width="11" style="22" bestFit="1" customWidth="1"/>
    <col min="5641" max="5886" width="9.7109375" style="22"/>
    <col min="5887" max="5887" width="5" style="22" customWidth="1"/>
    <col min="5888" max="5888" width="54.28515625" style="22" customWidth="1"/>
    <col min="5889" max="5889" width="22" style="22" customWidth="1"/>
    <col min="5890" max="5890" width="0" style="22" hidden="1" customWidth="1"/>
    <col min="5891" max="5891" width="19.28515625" style="22" customWidth="1"/>
    <col min="5892" max="5892" width="18.28515625" style="22" customWidth="1"/>
    <col min="5893" max="5893" width="31.140625" style="22" customWidth="1"/>
    <col min="5894" max="5895" width="12.7109375" style="22" bestFit="1" customWidth="1"/>
    <col min="5896" max="5896" width="11" style="22" bestFit="1" customWidth="1"/>
    <col min="5897" max="6142" width="9.7109375" style="22"/>
    <col min="6143" max="6143" width="5" style="22" customWidth="1"/>
    <col min="6144" max="6144" width="54.28515625" style="22" customWidth="1"/>
    <col min="6145" max="6145" width="22" style="22" customWidth="1"/>
    <col min="6146" max="6146" width="0" style="22" hidden="1" customWidth="1"/>
    <col min="6147" max="6147" width="19.28515625" style="22" customWidth="1"/>
    <col min="6148" max="6148" width="18.28515625" style="22" customWidth="1"/>
    <col min="6149" max="6149" width="31.140625" style="22" customWidth="1"/>
    <col min="6150" max="6151" width="12.7109375" style="22" bestFit="1" customWidth="1"/>
    <col min="6152" max="6152" width="11" style="22" bestFit="1" customWidth="1"/>
    <col min="6153" max="6398" width="9.7109375" style="22"/>
    <col min="6399" max="6399" width="5" style="22" customWidth="1"/>
    <col min="6400" max="6400" width="54.28515625" style="22" customWidth="1"/>
    <col min="6401" max="6401" width="22" style="22" customWidth="1"/>
    <col min="6402" max="6402" width="0" style="22" hidden="1" customWidth="1"/>
    <col min="6403" max="6403" width="19.28515625" style="22" customWidth="1"/>
    <col min="6404" max="6404" width="18.28515625" style="22" customWidth="1"/>
    <col min="6405" max="6405" width="31.140625" style="22" customWidth="1"/>
    <col min="6406" max="6407" width="12.7109375" style="22" bestFit="1" customWidth="1"/>
    <col min="6408" max="6408" width="11" style="22" bestFit="1" customWidth="1"/>
    <col min="6409" max="6654" width="9.7109375" style="22"/>
    <col min="6655" max="6655" width="5" style="22" customWidth="1"/>
    <col min="6656" max="6656" width="54.28515625" style="22" customWidth="1"/>
    <col min="6657" max="6657" width="22" style="22" customWidth="1"/>
    <col min="6658" max="6658" width="0" style="22" hidden="1" customWidth="1"/>
    <col min="6659" max="6659" width="19.28515625" style="22" customWidth="1"/>
    <col min="6660" max="6660" width="18.28515625" style="22" customWidth="1"/>
    <col min="6661" max="6661" width="31.140625" style="22" customWidth="1"/>
    <col min="6662" max="6663" width="12.7109375" style="22" bestFit="1" customWidth="1"/>
    <col min="6664" max="6664" width="11" style="22" bestFit="1" customWidth="1"/>
    <col min="6665" max="6910" width="9.7109375" style="22"/>
    <col min="6911" max="6911" width="5" style="22" customWidth="1"/>
    <col min="6912" max="6912" width="54.28515625" style="22" customWidth="1"/>
    <col min="6913" max="6913" width="22" style="22" customWidth="1"/>
    <col min="6914" max="6914" width="0" style="22" hidden="1" customWidth="1"/>
    <col min="6915" max="6915" width="19.28515625" style="22" customWidth="1"/>
    <col min="6916" max="6916" width="18.28515625" style="22" customWidth="1"/>
    <col min="6917" max="6917" width="31.140625" style="22" customWidth="1"/>
    <col min="6918" max="6919" width="12.7109375" style="22" bestFit="1" customWidth="1"/>
    <col min="6920" max="6920" width="11" style="22" bestFit="1" customWidth="1"/>
    <col min="6921" max="7166" width="9.7109375" style="22"/>
    <col min="7167" max="7167" width="5" style="22" customWidth="1"/>
    <col min="7168" max="7168" width="54.28515625" style="22" customWidth="1"/>
    <col min="7169" max="7169" width="22" style="22" customWidth="1"/>
    <col min="7170" max="7170" width="0" style="22" hidden="1" customWidth="1"/>
    <col min="7171" max="7171" width="19.28515625" style="22" customWidth="1"/>
    <col min="7172" max="7172" width="18.28515625" style="22" customWidth="1"/>
    <col min="7173" max="7173" width="31.140625" style="22" customWidth="1"/>
    <col min="7174" max="7175" width="12.7109375" style="22" bestFit="1" customWidth="1"/>
    <col min="7176" max="7176" width="11" style="22" bestFit="1" customWidth="1"/>
    <col min="7177" max="7422" width="9.7109375" style="22"/>
    <col min="7423" max="7423" width="5" style="22" customWidth="1"/>
    <col min="7424" max="7424" width="54.28515625" style="22" customWidth="1"/>
    <col min="7425" max="7425" width="22" style="22" customWidth="1"/>
    <col min="7426" max="7426" width="0" style="22" hidden="1" customWidth="1"/>
    <col min="7427" max="7427" width="19.28515625" style="22" customWidth="1"/>
    <col min="7428" max="7428" width="18.28515625" style="22" customWidth="1"/>
    <col min="7429" max="7429" width="31.140625" style="22" customWidth="1"/>
    <col min="7430" max="7431" width="12.7109375" style="22" bestFit="1" customWidth="1"/>
    <col min="7432" max="7432" width="11" style="22" bestFit="1" customWidth="1"/>
    <col min="7433" max="7678" width="9.7109375" style="22"/>
    <col min="7679" max="7679" width="5" style="22" customWidth="1"/>
    <col min="7680" max="7680" width="54.28515625" style="22" customWidth="1"/>
    <col min="7681" max="7681" width="22" style="22" customWidth="1"/>
    <col min="7682" max="7682" width="0" style="22" hidden="1" customWidth="1"/>
    <col min="7683" max="7683" width="19.28515625" style="22" customWidth="1"/>
    <col min="7684" max="7684" width="18.28515625" style="22" customWidth="1"/>
    <col min="7685" max="7685" width="31.140625" style="22" customWidth="1"/>
    <col min="7686" max="7687" width="12.7109375" style="22" bestFit="1" customWidth="1"/>
    <col min="7688" max="7688" width="11" style="22" bestFit="1" customWidth="1"/>
    <col min="7689" max="7934" width="9.7109375" style="22"/>
    <col min="7935" max="7935" width="5" style="22" customWidth="1"/>
    <col min="7936" max="7936" width="54.28515625" style="22" customWidth="1"/>
    <col min="7937" max="7937" width="22" style="22" customWidth="1"/>
    <col min="7938" max="7938" width="0" style="22" hidden="1" customWidth="1"/>
    <col min="7939" max="7939" width="19.28515625" style="22" customWidth="1"/>
    <col min="7940" max="7940" width="18.28515625" style="22" customWidth="1"/>
    <col min="7941" max="7941" width="31.140625" style="22" customWidth="1"/>
    <col min="7942" max="7943" width="12.7109375" style="22" bestFit="1" customWidth="1"/>
    <col min="7944" max="7944" width="11" style="22" bestFit="1" customWidth="1"/>
    <col min="7945" max="8190" width="9.7109375" style="22"/>
    <col min="8191" max="8191" width="5" style="22" customWidth="1"/>
    <col min="8192" max="8192" width="54.28515625" style="22" customWidth="1"/>
    <col min="8193" max="8193" width="22" style="22" customWidth="1"/>
    <col min="8194" max="8194" width="0" style="22" hidden="1" customWidth="1"/>
    <col min="8195" max="8195" width="19.28515625" style="22" customWidth="1"/>
    <col min="8196" max="8196" width="18.28515625" style="22" customWidth="1"/>
    <col min="8197" max="8197" width="31.140625" style="22" customWidth="1"/>
    <col min="8198" max="8199" width="12.7109375" style="22" bestFit="1" customWidth="1"/>
    <col min="8200" max="8200" width="11" style="22" bestFit="1" customWidth="1"/>
    <col min="8201" max="8446" width="9.7109375" style="22"/>
    <col min="8447" max="8447" width="5" style="22" customWidth="1"/>
    <col min="8448" max="8448" width="54.28515625" style="22" customWidth="1"/>
    <col min="8449" max="8449" width="22" style="22" customWidth="1"/>
    <col min="8450" max="8450" width="0" style="22" hidden="1" customWidth="1"/>
    <col min="8451" max="8451" width="19.28515625" style="22" customWidth="1"/>
    <col min="8452" max="8452" width="18.28515625" style="22" customWidth="1"/>
    <col min="8453" max="8453" width="31.140625" style="22" customWidth="1"/>
    <col min="8454" max="8455" width="12.7109375" style="22" bestFit="1" customWidth="1"/>
    <col min="8456" max="8456" width="11" style="22" bestFit="1" customWidth="1"/>
    <col min="8457" max="8702" width="9.7109375" style="22"/>
    <col min="8703" max="8703" width="5" style="22" customWidth="1"/>
    <col min="8704" max="8704" width="54.28515625" style="22" customWidth="1"/>
    <col min="8705" max="8705" width="22" style="22" customWidth="1"/>
    <col min="8706" max="8706" width="0" style="22" hidden="1" customWidth="1"/>
    <col min="8707" max="8707" width="19.28515625" style="22" customWidth="1"/>
    <col min="8708" max="8708" width="18.28515625" style="22" customWidth="1"/>
    <col min="8709" max="8709" width="31.140625" style="22" customWidth="1"/>
    <col min="8710" max="8711" width="12.7109375" style="22" bestFit="1" customWidth="1"/>
    <col min="8712" max="8712" width="11" style="22" bestFit="1" customWidth="1"/>
    <col min="8713" max="8958" width="9.7109375" style="22"/>
    <col min="8959" max="8959" width="5" style="22" customWidth="1"/>
    <col min="8960" max="8960" width="54.28515625" style="22" customWidth="1"/>
    <col min="8961" max="8961" width="22" style="22" customWidth="1"/>
    <col min="8962" max="8962" width="0" style="22" hidden="1" customWidth="1"/>
    <col min="8963" max="8963" width="19.28515625" style="22" customWidth="1"/>
    <col min="8964" max="8964" width="18.28515625" style="22" customWidth="1"/>
    <col min="8965" max="8965" width="31.140625" style="22" customWidth="1"/>
    <col min="8966" max="8967" width="12.7109375" style="22" bestFit="1" customWidth="1"/>
    <col min="8968" max="8968" width="11" style="22" bestFit="1" customWidth="1"/>
    <col min="8969" max="9214" width="9.7109375" style="22"/>
    <col min="9215" max="9215" width="5" style="22" customWidth="1"/>
    <col min="9216" max="9216" width="54.28515625" style="22" customWidth="1"/>
    <col min="9217" max="9217" width="22" style="22" customWidth="1"/>
    <col min="9218" max="9218" width="0" style="22" hidden="1" customWidth="1"/>
    <col min="9219" max="9219" width="19.28515625" style="22" customWidth="1"/>
    <col min="9220" max="9220" width="18.28515625" style="22" customWidth="1"/>
    <col min="9221" max="9221" width="31.140625" style="22" customWidth="1"/>
    <col min="9222" max="9223" width="12.7109375" style="22" bestFit="1" customWidth="1"/>
    <col min="9224" max="9224" width="11" style="22" bestFit="1" customWidth="1"/>
    <col min="9225" max="9470" width="9.7109375" style="22"/>
    <col min="9471" max="9471" width="5" style="22" customWidth="1"/>
    <col min="9472" max="9472" width="54.28515625" style="22" customWidth="1"/>
    <col min="9473" max="9473" width="22" style="22" customWidth="1"/>
    <col min="9474" max="9474" width="0" style="22" hidden="1" customWidth="1"/>
    <col min="9475" max="9475" width="19.28515625" style="22" customWidth="1"/>
    <col min="9476" max="9476" width="18.28515625" style="22" customWidth="1"/>
    <col min="9477" max="9477" width="31.140625" style="22" customWidth="1"/>
    <col min="9478" max="9479" width="12.7109375" style="22" bestFit="1" customWidth="1"/>
    <col min="9480" max="9480" width="11" style="22" bestFit="1" customWidth="1"/>
    <col min="9481" max="9726" width="9.7109375" style="22"/>
    <col min="9727" max="9727" width="5" style="22" customWidth="1"/>
    <col min="9728" max="9728" width="54.28515625" style="22" customWidth="1"/>
    <col min="9729" max="9729" width="22" style="22" customWidth="1"/>
    <col min="9730" max="9730" width="0" style="22" hidden="1" customWidth="1"/>
    <col min="9731" max="9731" width="19.28515625" style="22" customWidth="1"/>
    <col min="9732" max="9732" width="18.28515625" style="22" customWidth="1"/>
    <col min="9733" max="9733" width="31.140625" style="22" customWidth="1"/>
    <col min="9734" max="9735" width="12.7109375" style="22" bestFit="1" customWidth="1"/>
    <col min="9736" max="9736" width="11" style="22" bestFit="1" customWidth="1"/>
    <col min="9737" max="9982" width="9.7109375" style="22"/>
    <col min="9983" max="9983" width="5" style="22" customWidth="1"/>
    <col min="9984" max="9984" width="54.28515625" style="22" customWidth="1"/>
    <col min="9985" max="9985" width="22" style="22" customWidth="1"/>
    <col min="9986" max="9986" width="0" style="22" hidden="1" customWidth="1"/>
    <col min="9987" max="9987" width="19.28515625" style="22" customWidth="1"/>
    <col min="9988" max="9988" width="18.28515625" style="22" customWidth="1"/>
    <col min="9989" max="9989" width="31.140625" style="22" customWidth="1"/>
    <col min="9990" max="9991" width="12.7109375" style="22" bestFit="1" customWidth="1"/>
    <col min="9992" max="9992" width="11" style="22" bestFit="1" customWidth="1"/>
    <col min="9993" max="10238" width="9.7109375" style="22"/>
    <col min="10239" max="10239" width="5" style="22" customWidth="1"/>
    <col min="10240" max="10240" width="54.28515625" style="22" customWidth="1"/>
    <col min="10241" max="10241" width="22" style="22" customWidth="1"/>
    <col min="10242" max="10242" width="0" style="22" hidden="1" customWidth="1"/>
    <col min="10243" max="10243" width="19.28515625" style="22" customWidth="1"/>
    <col min="10244" max="10244" width="18.28515625" style="22" customWidth="1"/>
    <col min="10245" max="10245" width="31.140625" style="22" customWidth="1"/>
    <col min="10246" max="10247" width="12.7109375" style="22" bestFit="1" customWidth="1"/>
    <col min="10248" max="10248" width="11" style="22" bestFit="1" customWidth="1"/>
    <col min="10249" max="10494" width="9.7109375" style="22"/>
    <col min="10495" max="10495" width="5" style="22" customWidth="1"/>
    <col min="10496" max="10496" width="54.28515625" style="22" customWidth="1"/>
    <col min="10497" max="10497" width="22" style="22" customWidth="1"/>
    <col min="10498" max="10498" width="0" style="22" hidden="1" customWidth="1"/>
    <col min="10499" max="10499" width="19.28515625" style="22" customWidth="1"/>
    <col min="10500" max="10500" width="18.28515625" style="22" customWidth="1"/>
    <col min="10501" max="10501" width="31.140625" style="22" customWidth="1"/>
    <col min="10502" max="10503" width="12.7109375" style="22" bestFit="1" customWidth="1"/>
    <col min="10504" max="10504" width="11" style="22" bestFit="1" customWidth="1"/>
    <col min="10505" max="10750" width="9.7109375" style="22"/>
    <col min="10751" max="10751" width="5" style="22" customWidth="1"/>
    <col min="10752" max="10752" width="54.28515625" style="22" customWidth="1"/>
    <col min="10753" max="10753" width="22" style="22" customWidth="1"/>
    <col min="10754" max="10754" width="0" style="22" hidden="1" customWidth="1"/>
    <col min="10755" max="10755" width="19.28515625" style="22" customWidth="1"/>
    <col min="10756" max="10756" width="18.28515625" style="22" customWidth="1"/>
    <col min="10757" max="10757" width="31.140625" style="22" customWidth="1"/>
    <col min="10758" max="10759" width="12.7109375" style="22" bestFit="1" customWidth="1"/>
    <col min="10760" max="10760" width="11" style="22" bestFit="1" customWidth="1"/>
    <col min="10761" max="11006" width="9.7109375" style="22"/>
    <col min="11007" max="11007" width="5" style="22" customWidth="1"/>
    <col min="11008" max="11008" width="54.28515625" style="22" customWidth="1"/>
    <col min="11009" max="11009" width="22" style="22" customWidth="1"/>
    <col min="11010" max="11010" width="0" style="22" hidden="1" customWidth="1"/>
    <col min="11011" max="11011" width="19.28515625" style="22" customWidth="1"/>
    <col min="11012" max="11012" width="18.28515625" style="22" customWidth="1"/>
    <col min="11013" max="11013" width="31.140625" style="22" customWidth="1"/>
    <col min="11014" max="11015" width="12.7109375" style="22" bestFit="1" customWidth="1"/>
    <col min="11016" max="11016" width="11" style="22" bestFit="1" customWidth="1"/>
    <col min="11017" max="11262" width="9.7109375" style="22"/>
    <col min="11263" max="11263" width="5" style="22" customWidth="1"/>
    <col min="11264" max="11264" width="54.28515625" style="22" customWidth="1"/>
    <col min="11265" max="11265" width="22" style="22" customWidth="1"/>
    <col min="11266" max="11266" width="0" style="22" hidden="1" customWidth="1"/>
    <col min="11267" max="11267" width="19.28515625" style="22" customWidth="1"/>
    <col min="11268" max="11268" width="18.28515625" style="22" customWidth="1"/>
    <col min="11269" max="11269" width="31.140625" style="22" customWidth="1"/>
    <col min="11270" max="11271" width="12.7109375" style="22" bestFit="1" customWidth="1"/>
    <col min="11272" max="11272" width="11" style="22" bestFit="1" customWidth="1"/>
    <col min="11273" max="11518" width="9.7109375" style="22"/>
    <col min="11519" max="11519" width="5" style="22" customWidth="1"/>
    <col min="11520" max="11520" width="54.28515625" style="22" customWidth="1"/>
    <col min="11521" max="11521" width="22" style="22" customWidth="1"/>
    <col min="11522" max="11522" width="0" style="22" hidden="1" customWidth="1"/>
    <col min="11523" max="11523" width="19.28515625" style="22" customWidth="1"/>
    <col min="11524" max="11524" width="18.28515625" style="22" customWidth="1"/>
    <col min="11525" max="11525" width="31.140625" style="22" customWidth="1"/>
    <col min="11526" max="11527" width="12.7109375" style="22" bestFit="1" customWidth="1"/>
    <col min="11528" max="11528" width="11" style="22" bestFit="1" customWidth="1"/>
    <col min="11529" max="11774" width="9.7109375" style="22"/>
    <col min="11775" max="11775" width="5" style="22" customWidth="1"/>
    <col min="11776" max="11776" width="54.28515625" style="22" customWidth="1"/>
    <col min="11777" max="11777" width="22" style="22" customWidth="1"/>
    <col min="11778" max="11778" width="0" style="22" hidden="1" customWidth="1"/>
    <col min="11779" max="11779" width="19.28515625" style="22" customWidth="1"/>
    <col min="11780" max="11780" width="18.28515625" style="22" customWidth="1"/>
    <col min="11781" max="11781" width="31.140625" style="22" customWidth="1"/>
    <col min="11782" max="11783" width="12.7109375" style="22" bestFit="1" customWidth="1"/>
    <col min="11784" max="11784" width="11" style="22" bestFit="1" customWidth="1"/>
    <col min="11785" max="12030" width="9.7109375" style="22"/>
    <col min="12031" max="12031" width="5" style="22" customWidth="1"/>
    <col min="12032" max="12032" width="54.28515625" style="22" customWidth="1"/>
    <col min="12033" max="12033" width="22" style="22" customWidth="1"/>
    <col min="12034" max="12034" width="0" style="22" hidden="1" customWidth="1"/>
    <col min="12035" max="12035" width="19.28515625" style="22" customWidth="1"/>
    <col min="12036" max="12036" width="18.28515625" style="22" customWidth="1"/>
    <col min="12037" max="12037" width="31.140625" style="22" customWidth="1"/>
    <col min="12038" max="12039" width="12.7109375" style="22" bestFit="1" customWidth="1"/>
    <col min="12040" max="12040" width="11" style="22" bestFit="1" customWidth="1"/>
    <col min="12041" max="12286" width="9.7109375" style="22"/>
    <col min="12287" max="12287" width="5" style="22" customWidth="1"/>
    <col min="12288" max="12288" width="54.28515625" style="22" customWidth="1"/>
    <col min="12289" max="12289" width="22" style="22" customWidth="1"/>
    <col min="12290" max="12290" width="0" style="22" hidden="1" customWidth="1"/>
    <col min="12291" max="12291" width="19.28515625" style="22" customWidth="1"/>
    <col min="12292" max="12292" width="18.28515625" style="22" customWidth="1"/>
    <col min="12293" max="12293" width="31.140625" style="22" customWidth="1"/>
    <col min="12294" max="12295" width="12.7109375" style="22" bestFit="1" customWidth="1"/>
    <col min="12296" max="12296" width="11" style="22" bestFit="1" customWidth="1"/>
    <col min="12297" max="12542" width="9.7109375" style="22"/>
    <col min="12543" max="12543" width="5" style="22" customWidth="1"/>
    <col min="12544" max="12544" width="54.28515625" style="22" customWidth="1"/>
    <col min="12545" max="12545" width="22" style="22" customWidth="1"/>
    <col min="12546" max="12546" width="0" style="22" hidden="1" customWidth="1"/>
    <col min="12547" max="12547" width="19.28515625" style="22" customWidth="1"/>
    <col min="12548" max="12548" width="18.28515625" style="22" customWidth="1"/>
    <col min="12549" max="12549" width="31.140625" style="22" customWidth="1"/>
    <col min="12550" max="12551" width="12.7109375" style="22" bestFit="1" customWidth="1"/>
    <col min="12552" max="12552" width="11" style="22" bestFit="1" customWidth="1"/>
    <col min="12553" max="12798" width="9.7109375" style="22"/>
    <col min="12799" max="12799" width="5" style="22" customWidth="1"/>
    <col min="12800" max="12800" width="54.28515625" style="22" customWidth="1"/>
    <col min="12801" max="12801" width="22" style="22" customWidth="1"/>
    <col min="12802" max="12802" width="0" style="22" hidden="1" customWidth="1"/>
    <col min="12803" max="12803" width="19.28515625" style="22" customWidth="1"/>
    <col min="12804" max="12804" width="18.28515625" style="22" customWidth="1"/>
    <col min="12805" max="12805" width="31.140625" style="22" customWidth="1"/>
    <col min="12806" max="12807" width="12.7109375" style="22" bestFit="1" customWidth="1"/>
    <col min="12808" max="12808" width="11" style="22" bestFit="1" customWidth="1"/>
    <col min="12809" max="13054" width="9.7109375" style="22"/>
    <col min="13055" max="13055" width="5" style="22" customWidth="1"/>
    <col min="13056" max="13056" width="54.28515625" style="22" customWidth="1"/>
    <col min="13057" max="13057" width="22" style="22" customWidth="1"/>
    <col min="13058" max="13058" width="0" style="22" hidden="1" customWidth="1"/>
    <col min="13059" max="13059" width="19.28515625" style="22" customWidth="1"/>
    <col min="13060" max="13060" width="18.28515625" style="22" customWidth="1"/>
    <col min="13061" max="13061" width="31.140625" style="22" customWidth="1"/>
    <col min="13062" max="13063" width="12.7109375" style="22" bestFit="1" customWidth="1"/>
    <col min="13064" max="13064" width="11" style="22" bestFit="1" customWidth="1"/>
    <col min="13065" max="13310" width="9.7109375" style="22"/>
    <col min="13311" max="13311" width="5" style="22" customWidth="1"/>
    <col min="13312" max="13312" width="54.28515625" style="22" customWidth="1"/>
    <col min="13313" max="13313" width="22" style="22" customWidth="1"/>
    <col min="13314" max="13314" width="0" style="22" hidden="1" customWidth="1"/>
    <col min="13315" max="13315" width="19.28515625" style="22" customWidth="1"/>
    <col min="13316" max="13316" width="18.28515625" style="22" customWidth="1"/>
    <col min="13317" max="13317" width="31.140625" style="22" customWidth="1"/>
    <col min="13318" max="13319" width="12.7109375" style="22" bestFit="1" customWidth="1"/>
    <col min="13320" max="13320" width="11" style="22" bestFit="1" customWidth="1"/>
    <col min="13321" max="13566" width="9.7109375" style="22"/>
    <col min="13567" max="13567" width="5" style="22" customWidth="1"/>
    <col min="13568" max="13568" width="54.28515625" style="22" customWidth="1"/>
    <col min="13569" max="13569" width="22" style="22" customWidth="1"/>
    <col min="13570" max="13570" width="0" style="22" hidden="1" customWidth="1"/>
    <col min="13571" max="13571" width="19.28515625" style="22" customWidth="1"/>
    <col min="13572" max="13572" width="18.28515625" style="22" customWidth="1"/>
    <col min="13573" max="13573" width="31.140625" style="22" customWidth="1"/>
    <col min="13574" max="13575" width="12.7109375" style="22" bestFit="1" customWidth="1"/>
    <col min="13576" max="13576" width="11" style="22" bestFit="1" customWidth="1"/>
    <col min="13577" max="13822" width="9.7109375" style="22"/>
    <col min="13823" max="13823" width="5" style="22" customWidth="1"/>
    <col min="13824" max="13824" width="54.28515625" style="22" customWidth="1"/>
    <col min="13825" max="13825" width="22" style="22" customWidth="1"/>
    <col min="13826" max="13826" width="0" style="22" hidden="1" customWidth="1"/>
    <col min="13827" max="13827" width="19.28515625" style="22" customWidth="1"/>
    <col min="13828" max="13828" width="18.28515625" style="22" customWidth="1"/>
    <col min="13829" max="13829" width="31.140625" style="22" customWidth="1"/>
    <col min="13830" max="13831" width="12.7109375" style="22" bestFit="1" customWidth="1"/>
    <col min="13832" max="13832" width="11" style="22" bestFit="1" customWidth="1"/>
    <col min="13833" max="14078" width="9.7109375" style="22"/>
    <col min="14079" max="14079" width="5" style="22" customWidth="1"/>
    <col min="14080" max="14080" width="54.28515625" style="22" customWidth="1"/>
    <col min="14081" max="14081" width="22" style="22" customWidth="1"/>
    <col min="14082" max="14082" width="0" style="22" hidden="1" customWidth="1"/>
    <col min="14083" max="14083" width="19.28515625" style="22" customWidth="1"/>
    <col min="14084" max="14084" width="18.28515625" style="22" customWidth="1"/>
    <col min="14085" max="14085" width="31.140625" style="22" customWidth="1"/>
    <col min="14086" max="14087" width="12.7109375" style="22" bestFit="1" customWidth="1"/>
    <col min="14088" max="14088" width="11" style="22" bestFit="1" customWidth="1"/>
    <col min="14089" max="14334" width="9.7109375" style="22"/>
    <col min="14335" max="14335" width="5" style="22" customWidth="1"/>
    <col min="14336" max="14336" width="54.28515625" style="22" customWidth="1"/>
    <col min="14337" max="14337" width="22" style="22" customWidth="1"/>
    <col min="14338" max="14338" width="0" style="22" hidden="1" customWidth="1"/>
    <col min="14339" max="14339" width="19.28515625" style="22" customWidth="1"/>
    <col min="14340" max="14340" width="18.28515625" style="22" customWidth="1"/>
    <col min="14341" max="14341" width="31.140625" style="22" customWidth="1"/>
    <col min="14342" max="14343" width="12.7109375" style="22" bestFit="1" customWidth="1"/>
    <col min="14344" max="14344" width="11" style="22" bestFit="1" customWidth="1"/>
    <col min="14345" max="14590" width="9.7109375" style="22"/>
    <col min="14591" max="14591" width="5" style="22" customWidth="1"/>
    <col min="14592" max="14592" width="54.28515625" style="22" customWidth="1"/>
    <col min="14593" max="14593" width="22" style="22" customWidth="1"/>
    <col min="14594" max="14594" width="0" style="22" hidden="1" customWidth="1"/>
    <col min="14595" max="14595" width="19.28515625" style="22" customWidth="1"/>
    <col min="14596" max="14596" width="18.28515625" style="22" customWidth="1"/>
    <col min="14597" max="14597" width="31.140625" style="22" customWidth="1"/>
    <col min="14598" max="14599" width="12.7109375" style="22" bestFit="1" customWidth="1"/>
    <col min="14600" max="14600" width="11" style="22" bestFit="1" customWidth="1"/>
    <col min="14601" max="14846" width="9.7109375" style="22"/>
    <col min="14847" max="14847" width="5" style="22" customWidth="1"/>
    <col min="14848" max="14848" width="54.28515625" style="22" customWidth="1"/>
    <col min="14849" max="14849" width="22" style="22" customWidth="1"/>
    <col min="14850" max="14850" width="0" style="22" hidden="1" customWidth="1"/>
    <col min="14851" max="14851" width="19.28515625" style="22" customWidth="1"/>
    <col min="14852" max="14852" width="18.28515625" style="22" customWidth="1"/>
    <col min="14853" max="14853" width="31.140625" style="22" customWidth="1"/>
    <col min="14854" max="14855" width="12.7109375" style="22" bestFit="1" customWidth="1"/>
    <col min="14856" max="14856" width="11" style="22" bestFit="1" customWidth="1"/>
    <col min="14857" max="15102" width="9.7109375" style="22"/>
    <col min="15103" max="15103" width="5" style="22" customWidth="1"/>
    <col min="15104" max="15104" width="54.28515625" style="22" customWidth="1"/>
    <col min="15105" max="15105" width="22" style="22" customWidth="1"/>
    <col min="15106" max="15106" width="0" style="22" hidden="1" customWidth="1"/>
    <col min="15107" max="15107" width="19.28515625" style="22" customWidth="1"/>
    <col min="15108" max="15108" width="18.28515625" style="22" customWidth="1"/>
    <col min="15109" max="15109" width="31.140625" style="22" customWidth="1"/>
    <col min="15110" max="15111" width="12.7109375" style="22" bestFit="1" customWidth="1"/>
    <col min="15112" max="15112" width="11" style="22" bestFit="1" customWidth="1"/>
    <col min="15113" max="15358" width="9.7109375" style="22"/>
    <col min="15359" max="15359" width="5" style="22" customWidth="1"/>
    <col min="15360" max="15360" width="54.28515625" style="22" customWidth="1"/>
    <col min="15361" max="15361" width="22" style="22" customWidth="1"/>
    <col min="15362" max="15362" width="0" style="22" hidden="1" customWidth="1"/>
    <col min="15363" max="15363" width="19.28515625" style="22" customWidth="1"/>
    <col min="15364" max="15364" width="18.28515625" style="22" customWidth="1"/>
    <col min="15365" max="15365" width="31.140625" style="22" customWidth="1"/>
    <col min="15366" max="15367" width="12.7109375" style="22" bestFit="1" customWidth="1"/>
    <col min="15368" max="15368" width="11" style="22" bestFit="1" customWidth="1"/>
    <col min="15369" max="15614" width="9.7109375" style="22"/>
    <col min="15615" max="15615" width="5" style="22" customWidth="1"/>
    <col min="15616" max="15616" width="54.28515625" style="22" customWidth="1"/>
    <col min="15617" max="15617" width="22" style="22" customWidth="1"/>
    <col min="15618" max="15618" width="0" style="22" hidden="1" customWidth="1"/>
    <col min="15619" max="15619" width="19.28515625" style="22" customWidth="1"/>
    <col min="15620" max="15620" width="18.28515625" style="22" customWidth="1"/>
    <col min="15621" max="15621" width="31.140625" style="22" customWidth="1"/>
    <col min="15622" max="15623" width="12.7109375" style="22" bestFit="1" customWidth="1"/>
    <col min="15624" max="15624" width="11" style="22" bestFit="1" customWidth="1"/>
    <col min="15625" max="15870" width="9.7109375" style="22"/>
    <col min="15871" max="15871" width="5" style="22" customWidth="1"/>
    <col min="15872" max="15872" width="54.28515625" style="22" customWidth="1"/>
    <col min="15873" max="15873" width="22" style="22" customWidth="1"/>
    <col min="15874" max="15874" width="0" style="22" hidden="1" customWidth="1"/>
    <col min="15875" max="15875" width="19.28515625" style="22" customWidth="1"/>
    <col min="15876" max="15876" width="18.28515625" style="22" customWidth="1"/>
    <col min="15877" max="15877" width="31.140625" style="22" customWidth="1"/>
    <col min="15878" max="15879" width="12.7109375" style="22" bestFit="1" customWidth="1"/>
    <col min="15880" max="15880" width="11" style="22" bestFit="1" customWidth="1"/>
    <col min="15881" max="16126" width="9.7109375" style="22"/>
    <col min="16127" max="16127" width="5" style="22" customWidth="1"/>
    <col min="16128" max="16128" width="54.28515625" style="22" customWidth="1"/>
    <col min="16129" max="16129" width="22" style="22" customWidth="1"/>
    <col min="16130" max="16130" width="0" style="22" hidden="1" customWidth="1"/>
    <col min="16131" max="16131" width="19.28515625" style="22" customWidth="1"/>
    <col min="16132" max="16132" width="18.28515625" style="22" customWidth="1"/>
    <col min="16133" max="16133" width="31.140625" style="22" customWidth="1"/>
    <col min="16134" max="16135" width="12.7109375" style="22" bestFit="1" customWidth="1"/>
    <col min="16136" max="16136" width="11" style="22" bestFit="1" customWidth="1"/>
    <col min="16137" max="16384" width="9.7109375" style="22"/>
  </cols>
  <sheetData>
    <row r="1" spans="1:7" ht="17.25" customHeight="1" x14ac:dyDescent="0.25">
      <c r="A1" s="320" t="s">
        <v>118</v>
      </c>
      <c r="B1" s="320"/>
      <c r="C1" s="320"/>
      <c r="D1" s="320"/>
    </row>
    <row r="2" spans="1:7" ht="24.6" customHeight="1" x14ac:dyDescent="0.25">
      <c r="A2" s="321" t="s">
        <v>297</v>
      </c>
      <c r="B2" s="321"/>
      <c r="C2" s="321"/>
      <c r="D2" s="321"/>
    </row>
    <row r="3" spans="1:7" ht="16.5" customHeight="1" x14ac:dyDescent="0.25">
      <c r="A3" s="322" t="str">
        <f>+Chi!A3</f>
        <v>(kèm theo Nghị quyết số 35/NQ-HĐND ngày 20/12/2025 của HĐND xã Mường Hung)</v>
      </c>
      <c r="B3" s="322"/>
      <c r="C3" s="322"/>
      <c r="D3" s="322"/>
    </row>
    <row r="4" spans="1:7" ht="23.25" customHeight="1" x14ac:dyDescent="0.3">
      <c r="A4" s="23"/>
      <c r="B4" s="24"/>
      <c r="C4" s="25"/>
      <c r="D4" s="26" t="s">
        <v>42</v>
      </c>
    </row>
    <row r="5" spans="1:7" s="292" customFormat="1" ht="30" customHeight="1" x14ac:dyDescent="0.25">
      <c r="A5" s="374" t="s">
        <v>0</v>
      </c>
      <c r="B5" s="374" t="s">
        <v>12</v>
      </c>
      <c r="C5" s="374" t="s">
        <v>165</v>
      </c>
      <c r="D5" s="374" t="s">
        <v>8</v>
      </c>
      <c r="E5" s="291"/>
    </row>
    <row r="6" spans="1:7" s="292" customFormat="1" ht="51" customHeight="1" x14ac:dyDescent="0.25">
      <c r="A6" s="375"/>
      <c r="B6" s="375"/>
      <c r="C6" s="375"/>
      <c r="D6" s="375"/>
      <c r="E6" s="291"/>
    </row>
    <row r="7" spans="1:7" s="292" customFormat="1" ht="43.5" customHeight="1" x14ac:dyDescent="0.25">
      <c r="A7" s="27"/>
      <c r="B7" s="27" t="s">
        <v>13</v>
      </c>
      <c r="C7" s="124">
        <f>SUM(C8:C10)</f>
        <v>650000000</v>
      </c>
      <c r="D7" s="293"/>
      <c r="E7" s="294"/>
      <c r="F7" s="295"/>
    </row>
    <row r="8" spans="1:7" s="292" customFormat="1" ht="40.5" customHeight="1" x14ac:dyDescent="0.25">
      <c r="A8" s="163">
        <v>1</v>
      </c>
      <c r="B8" s="11" t="s">
        <v>17</v>
      </c>
      <c r="C8" s="164">
        <f>+'02 GD'!C15</f>
        <v>200000000</v>
      </c>
      <c r="D8" s="293"/>
      <c r="E8" s="294"/>
      <c r="F8" s="295"/>
    </row>
    <row r="9" spans="1:7" s="292" customFormat="1" ht="40.5" customHeight="1" x14ac:dyDescent="0.25">
      <c r="A9" s="163">
        <v>2</v>
      </c>
      <c r="B9" s="11" t="s">
        <v>25</v>
      </c>
      <c r="C9" s="164">
        <f>+'03 VH'!C13</f>
        <v>50000000</v>
      </c>
      <c r="D9" s="293"/>
      <c r="E9" s="294"/>
      <c r="F9" s="295"/>
    </row>
    <row r="10" spans="1:7" s="292" customFormat="1" ht="40.5" customHeight="1" x14ac:dyDescent="0.25">
      <c r="A10" s="163">
        <v>3</v>
      </c>
      <c r="B10" s="125" t="s">
        <v>18</v>
      </c>
      <c r="C10" s="164">
        <f>+'06 QLHC'!C30</f>
        <v>400000000</v>
      </c>
      <c r="D10" s="293"/>
      <c r="E10" s="295"/>
      <c r="F10" s="296"/>
      <c r="G10" s="296"/>
    </row>
  </sheetData>
  <mergeCells count="7">
    <mergeCell ref="A1:D1"/>
    <mergeCell ref="A2:D2"/>
    <mergeCell ref="A3:D3"/>
    <mergeCell ref="A5:A6"/>
    <mergeCell ref="B5:B6"/>
    <mergeCell ref="C5:C6"/>
    <mergeCell ref="D5:D6"/>
  </mergeCells>
  <printOptions horizontalCentered="1"/>
  <pageMargins left="0" right="0" top="0.39370078740157483" bottom="0.39370078740157483" header="0" footer="0"/>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G74"/>
  <sheetViews>
    <sheetView zoomScale="85" zoomScaleNormal="85" workbookViewId="0">
      <selection activeCell="A2" sqref="A2:D2"/>
    </sheetView>
  </sheetViews>
  <sheetFormatPr defaultColWidth="9.7109375" defaultRowHeight="15.75" x14ac:dyDescent="0.25"/>
  <cols>
    <col min="1" max="1" width="5" style="22" customWidth="1"/>
    <col min="2" max="2" width="54.28515625" style="43" customWidth="1"/>
    <col min="3" max="3" width="19.28515625" style="22" customWidth="1"/>
    <col min="4" max="4" width="18.28515625" style="22" customWidth="1"/>
    <col min="5" max="5" width="19" style="21" hidden="1" customWidth="1"/>
    <col min="6" max="7" width="12.7109375" style="22" bestFit="1" customWidth="1"/>
    <col min="8" max="8" width="11" style="22" bestFit="1" customWidth="1"/>
    <col min="9" max="254" width="9.7109375" style="22"/>
    <col min="255" max="255" width="5" style="22" customWidth="1"/>
    <col min="256" max="256" width="54.28515625" style="22" customWidth="1"/>
    <col min="257" max="257" width="22" style="22" customWidth="1"/>
    <col min="258" max="258" width="0" style="22" hidden="1" customWidth="1"/>
    <col min="259" max="259" width="19.28515625" style="22" customWidth="1"/>
    <col min="260" max="260" width="18.28515625" style="22" customWidth="1"/>
    <col min="261" max="261" width="31.140625" style="22" customWidth="1"/>
    <col min="262" max="263" width="12.7109375" style="22" bestFit="1" customWidth="1"/>
    <col min="264" max="264" width="11" style="22" bestFit="1" customWidth="1"/>
    <col min="265" max="510" width="9.7109375" style="22"/>
    <col min="511" max="511" width="5" style="22" customWidth="1"/>
    <col min="512" max="512" width="54.28515625" style="22" customWidth="1"/>
    <col min="513" max="513" width="22" style="22" customWidth="1"/>
    <col min="514" max="514" width="0" style="22" hidden="1" customWidth="1"/>
    <col min="515" max="515" width="19.28515625" style="22" customWidth="1"/>
    <col min="516" max="516" width="18.28515625" style="22" customWidth="1"/>
    <col min="517" max="517" width="31.140625" style="22" customWidth="1"/>
    <col min="518" max="519" width="12.7109375" style="22" bestFit="1" customWidth="1"/>
    <col min="520" max="520" width="11" style="22" bestFit="1" customWidth="1"/>
    <col min="521" max="766" width="9.7109375" style="22"/>
    <col min="767" max="767" width="5" style="22" customWidth="1"/>
    <col min="768" max="768" width="54.28515625" style="22" customWidth="1"/>
    <col min="769" max="769" width="22" style="22" customWidth="1"/>
    <col min="770" max="770" width="0" style="22" hidden="1" customWidth="1"/>
    <col min="771" max="771" width="19.28515625" style="22" customWidth="1"/>
    <col min="772" max="772" width="18.28515625" style="22" customWidth="1"/>
    <col min="773" max="773" width="31.140625" style="22" customWidth="1"/>
    <col min="774" max="775" width="12.7109375" style="22" bestFit="1" customWidth="1"/>
    <col min="776" max="776" width="11" style="22" bestFit="1" customWidth="1"/>
    <col min="777" max="1022" width="9.7109375" style="22"/>
    <col min="1023" max="1023" width="5" style="22" customWidth="1"/>
    <col min="1024" max="1024" width="54.28515625" style="22" customWidth="1"/>
    <col min="1025" max="1025" width="22" style="22" customWidth="1"/>
    <col min="1026" max="1026" width="0" style="22" hidden="1" customWidth="1"/>
    <col min="1027" max="1027" width="19.28515625" style="22" customWidth="1"/>
    <col min="1028" max="1028" width="18.28515625" style="22" customWidth="1"/>
    <col min="1029" max="1029" width="31.140625" style="22" customWidth="1"/>
    <col min="1030" max="1031" width="12.7109375" style="22" bestFit="1" customWidth="1"/>
    <col min="1032" max="1032" width="11" style="22" bestFit="1" customWidth="1"/>
    <col min="1033" max="1278" width="9.7109375" style="22"/>
    <col min="1279" max="1279" width="5" style="22" customWidth="1"/>
    <col min="1280" max="1280" width="54.28515625" style="22" customWidth="1"/>
    <col min="1281" max="1281" width="22" style="22" customWidth="1"/>
    <col min="1282" max="1282" width="0" style="22" hidden="1" customWidth="1"/>
    <col min="1283" max="1283" width="19.28515625" style="22" customWidth="1"/>
    <col min="1284" max="1284" width="18.28515625" style="22" customWidth="1"/>
    <col min="1285" max="1285" width="31.140625" style="22" customWidth="1"/>
    <col min="1286" max="1287" width="12.7109375" style="22" bestFit="1" customWidth="1"/>
    <col min="1288" max="1288" width="11" style="22" bestFit="1" customWidth="1"/>
    <col min="1289" max="1534" width="9.7109375" style="22"/>
    <col min="1535" max="1535" width="5" style="22" customWidth="1"/>
    <col min="1536" max="1536" width="54.28515625" style="22" customWidth="1"/>
    <col min="1537" max="1537" width="22" style="22" customWidth="1"/>
    <col min="1538" max="1538" width="0" style="22" hidden="1" customWidth="1"/>
    <col min="1539" max="1539" width="19.28515625" style="22" customWidth="1"/>
    <col min="1540" max="1540" width="18.28515625" style="22" customWidth="1"/>
    <col min="1541" max="1541" width="31.140625" style="22" customWidth="1"/>
    <col min="1542" max="1543" width="12.7109375" style="22" bestFit="1" customWidth="1"/>
    <col min="1544" max="1544" width="11" style="22" bestFit="1" customWidth="1"/>
    <col min="1545" max="1790" width="9.7109375" style="22"/>
    <col min="1791" max="1791" width="5" style="22" customWidth="1"/>
    <col min="1792" max="1792" width="54.28515625" style="22" customWidth="1"/>
    <col min="1793" max="1793" width="22" style="22" customWidth="1"/>
    <col min="1794" max="1794" width="0" style="22" hidden="1" customWidth="1"/>
    <col min="1795" max="1795" width="19.28515625" style="22" customWidth="1"/>
    <col min="1796" max="1796" width="18.28515625" style="22" customWidth="1"/>
    <col min="1797" max="1797" width="31.140625" style="22" customWidth="1"/>
    <col min="1798" max="1799" width="12.7109375" style="22" bestFit="1" customWidth="1"/>
    <col min="1800" max="1800" width="11" style="22" bestFit="1" customWidth="1"/>
    <col min="1801" max="2046" width="9.7109375" style="22"/>
    <col min="2047" max="2047" width="5" style="22" customWidth="1"/>
    <col min="2048" max="2048" width="54.28515625" style="22" customWidth="1"/>
    <col min="2049" max="2049" width="22" style="22" customWidth="1"/>
    <col min="2050" max="2050" width="0" style="22" hidden="1" customWidth="1"/>
    <col min="2051" max="2051" width="19.28515625" style="22" customWidth="1"/>
    <col min="2052" max="2052" width="18.28515625" style="22" customWidth="1"/>
    <col min="2053" max="2053" width="31.140625" style="22" customWidth="1"/>
    <col min="2054" max="2055" width="12.7109375" style="22" bestFit="1" customWidth="1"/>
    <col min="2056" max="2056" width="11" style="22" bestFit="1" customWidth="1"/>
    <col min="2057" max="2302" width="9.7109375" style="22"/>
    <col min="2303" max="2303" width="5" style="22" customWidth="1"/>
    <col min="2304" max="2304" width="54.28515625" style="22" customWidth="1"/>
    <col min="2305" max="2305" width="22" style="22" customWidth="1"/>
    <col min="2306" max="2306" width="0" style="22" hidden="1" customWidth="1"/>
    <col min="2307" max="2307" width="19.28515625" style="22" customWidth="1"/>
    <col min="2308" max="2308" width="18.28515625" style="22" customWidth="1"/>
    <col min="2309" max="2309" width="31.140625" style="22" customWidth="1"/>
    <col min="2310" max="2311" width="12.7109375" style="22" bestFit="1" customWidth="1"/>
    <col min="2312" max="2312" width="11" style="22" bestFit="1" customWidth="1"/>
    <col min="2313" max="2558" width="9.7109375" style="22"/>
    <col min="2559" max="2559" width="5" style="22" customWidth="1"/>
    <col min="2560" max="2560" width="54.28515625" style="22" customWidth="1"/>
    <col min="2561" max="2561" width="22" style="22" customWidth="1"/>
    <col min="2562" max="2562" width="0" style="22" hidden="1" customWidth="1"/>
    <col min="2563" max="2563" width="19.28515625" style="22" customWidth="1"/>
    <col min="2564" max="2564" width="18.28515625" style="22" customWidth="1"/>
    <col min="2565" max="2565" width="31.140625" style="22" customWidth="1"/>
    <col min="2566" max="2567" width="12.7109375" style="22" bestFit="1" customWidth="1"/>
    <col min="2568" max="2568" width="11" style="22" bestFit="1" customWidth="1"/>
    <col min="2569" max="2814" width="9.7109375" style="22"/>
    <col min="2815" max="2815" width="5" style="22" customWidth="1"/>
    <col min="2816" max="2816" width="54.28515625" style="22" customWidth="1"/>
    <col min="2817" max="2817" width="22" style="22" customWidth="1"/>
    <col min="2818" max="2818" width="0" style="22" hidden="1" customWidth="1"/>
    <col min="2819" max="2819" width="19.28515625" style="22" customWidth="1"/>
    <col min="2820" max="2820" width="18.28515625" style="22" customWidth="1"/>
    <col min="2821" max="2821" width="31.140625" style="22" customWidth="1"/>
    <col min="2822" max="2823" width="12.7109375" style="22" bestFit="1" customWidth="1"/>
    <col min="2824" max="2824" width="11" style="22" bestFit="1" customWidth="1"/>
    <col min="2825" max="3070" width="9.7109375" style="22"/>
    <col min="3071" max="3071" width="5" style="22" customWidth="1"/>
    <col min="3072" max="3072" width="54.28515625" style="22" customWidth="1"/>
    <col min="3073" max="3073" width="22" style="22" customWidth="1"/>
    <col min="3074" max="3074" width="0" style="22" hidden="1" customWidth="1"/>
    <col min="3075" max="3075" width="19.28515625" style="22" customWidth="1"/>
    <col min="3076" max="3076" width="18.28515625" style="22" customWidth="1"/>
    <col min="3077" max="3077" width="31.140625" style="22" customWidth="1"/>
    <col min="3078" max="3079" width="12.7109375" style="22" bestFit="1" customWidth="1"/>
    <col min="3080" max="3080" width="11" style="22" bestFit="1" customWidth="1"/>
    <col min="3081" max="3326" width="9.7109375" style="22"/>
    <col min="3327" max="3327" width="5" style="22" customWidth="1"/>
    <col min="3328" max="3328" width="54.28515625" style="22" customWidth="1"/>
    <col min="3329" max="3329" width="22" style="22" customWidth="1"/>
    <col min="3330" max="3330" width="0" style="22" hidden="1" customWidth="1"/>
    <col min="3331" max="3331" width="19.28515625" style="22" customWidth="1"/>
    <col min="3332" max="3332" width="18.28515625" style="22" customWidth="1"/>
    <col min="3333" max="3333" width="31.140625" style="22" customWidth="1"/>
    <col min="3334" max="3335" width="12.7109375" style="22" bestFit="1" customWidth="1"/>
    <col min="3336" max="3336" width="11" style="22" bestFit="1" customWidth="1"/>
    <col min="3337" max="3582" width="9.7109375" style="22"/>
    <col min="3583" max="3583" width="5" style="22" customWidth="1"/>
    <col min="3584" max="3584" width="54.28515625" style="22" customWidth="1"/>
    <col min="3585" max="3585" width="22" style="22" customWidth="1"/>
    <col min="3586" max="3586" width="0" style="22" hidden="1" customWidth="1"/>
    <col min="3587" max="3587" width="19.28515625" style="22" customWidth="1"/>
    <col min="3588" max="3588" width="18.28515625" style="22" customWidth="1"/>
    <col min="3589" max="3589" width="31.140625" style="22" customWidth="1"/>
    <col min="3590" max="3591" width="12.7109375" style="22" bestFit="1" customWidth="1"/>
    <col min="3592" max="3592" width="11" style="22" bestFit="1" customWidth="1"/>
    <col min="3593" max="3838" width="9.7109375" style="22"/>
    <col min="3839" max="3839" width="5" style="22" customWidth="1"/>
    <col min="3840" max="3840" width="54.28515625" style="22" customWidth="1"/>
    <col min="3841" max="3841" width="22" style="22" customWidth="1"/>
    <col min="3842" max="3842" width="0" style="22" hidden="1" customWidth="1"/>
    <col min="3843" max="3843" width="19.28515625" style="22" customWidth="1"/>
    <col min="3844" max="3844" width="18.28515625" style="22" customWidth="1"/>
    <col min="3845" max="3845" width="31.140625" style="22" customWidth="1"/>
    <col min="3846" max="3847" width="12.7109375" style="22" bestFit="1" customWidth="1"/>
    <col min="3848" max="3848" width="11" style="22" bestFit="1" customWidth="1"/>
    <col min="3849" max="4094" width="9.7109375" style="22"/>
    <col min="4095" max="4095" width="5" style="22" customWidth="1"/>
    <col min="4096" max="4096" width="54.28515625" style="22" customWidth="1"/>
    <col min="4097" max="4097" width="22" style="22" customWidth="1"/>
    <col min="4098" max="4098" width="0" style="22" hidden="1" customWidth="1"/>
    <col min="4099" max="4099" width="19.28515625" style="22" customWidth="1"/>
    <col min="4100" max="4100" width="18.28515625" style="22" customWidth="1"/>
    <col min="4101" max="4101" width="31.140625" style="22" customWidth="1"/>
    <col min="4102" max="4103" width="12.7109375" style="22" bestFit="1" customWidth="1"/>
    <col min="4104" max="4104" width="11" style="22" bestFit="1" customWidth="1"/>
    <col min="4105" max="4350" width="9.7109375" style="22"/>
    <col min="4351" max="4351" width="5" style="22" customWidth="1"/>
    <col min="4352" max="4352" width="54.28515625" style="22" customWidth="1"/>
    <col min="4353" max="4353" width="22" style="22" customWidth="1"/>
    <col min="4354" max="4354" width="0" style="22" hidden="1" customWidth="1"/>
    <col min="4355" max="4355" width="19.28515625" style="22" customWidth="1"/>
    <col min="4356" max="4356" width="18.28515625" style="22" customWidth="1"/>
    <col min="4357" max="4357" width="31.140625" style="22" customWidth="1"/>
    <col min="4358" max="4359" width="12.7109375" style="22" bestFit="1" customWidth="1"/>
    <col min="4360" max="4360" width="11" style="22" bestFit="1" customWidth="1"/>
    <col min="4361" max="4606" width="9.7109375" style="22"/>
    <col min="4607" max="4607" width="5" style="22" customWidth="1"/>
    <col min="4608" max="4608" width="54.28515625" style="22" customWidth="1"/>
    <col min="4609" max="4609" width="22" style="22" customWidth="1"/>
    <col min="4610" max="4610" width="0" style="22" hidden="1" customWidth="1"/>
    <col min="4611" max="4611" width="19.28515625" style="22" customWidth="1"/>
    <col min="4612" max="4612" width="18.28515625" style="22" customWidth="1"/>
    <col min="4613" max="4613" width="31.140625" style="22" customWidth="1"/>
    <col min="4614" max="4615" width="12.7109375" style="22" bestFit="1" customWidth="1"/>
    <col min="4616" max="4616" width="11" style="22" bestFit="1" customWidth="1"/>
    <col min="4617" max="4862" width="9.7109375" style="22"/>
    <col min="4863" max="4863" width="5" style="22" customWidth="1"/>
    <col min="4864" max="4864" width="54.28515625" style="22" customWidth="1"/>
    <col min="4865" max="4865" width="22" style="22" customWidth="1"/>
    <col min="4866" max="4866" width="0" style="22" hidden="1" customWidth="1"/>
    <col min="4867" max="4867" width="19.28515625" style="22" customWidth="1"/>
    <col min="4868" max="4868" width="18.28515625" style="22" customWidth="1"/>
    <col min="4869" max="4869" width="31.140625" style="22" customWidth="1"/>
    <col min="4870" max="4871" width="12.7109375" style="22" bestFit="1" customWidth="1"/>
    <col min="4872" max="4872" width="11" style="22" bestFit="1" customWidth="1"/>
    <col min="4873" max="5118" width="9.7109375" style="22"/>
    <col min="5119" max="5119" width="5" style="22" customWidth="1"/>
    <col min="5120" max="5120" width="54.28515625" style="22" customWidth="1"/>
    <col min="5121" max="5121" width="22" style="22" customWidth="1"/>
    <col min="5122" max="5122" width="0" style="22" hidden="1" customWidth="1"/>
    <col min="5123" max="5123" width="19.28515625" style="22" customWidth="1"/>
    <col min="5124" max="5124" width="18.28515625" style="22" customWidth="1"/>
    <col min="5125" max="5125" width="31.140625" style="22" customWidth="1"/>
    <col min="5126" max="5127" width="12.7109375" style="22" bestFit="1" customWidth="1"/>
    <col min="5128" max="5128" width="11" style="22" bestFit="1" customWidth="1"/>
    <col min="5129" max="5374" width="9.7109375" style="22"/>
    <col min="5375" max="5375" width="5" style="22" customWidth="1"/>
    <col min="5376" max="5376" width="54.28515625" style="22" customWidth="1"/>
    <col min="5377" max="5377" width="22" style="22" customWidth="1"/>
    <col min="5378" max="5378" width="0" style="22" hidden="1" customWidth="1"/>
    <col min="5379" max="5379" width="19.28515625" style="22" customWidth="1"/>
    <col min="5380" max="5380" width="18.28515625" style="22" customWidth="1"/>
    <col min="5381" max="5381" width="31.140625" style="22" customWidth="1"/>
    <col min="5382" max="5383" width="12.7109375" style="22" bestFit="1" customWidth="1"/>
    <col min="5384" max="5384" width="11" style="22" bestFit="1" customWidth="1"/>
    <col min="5385" max="5630" width="9.7109375" style="22"/>
    <col min="5631" max="5631" width="5" style="22" customWidth="1"/>
    <col min="5632" max="5632" width="54.28515625" style="22" customWidth="1"/>
    <col min="5633" max="5633" width="22" style="22" customWidth="1"/>
    <col min="5634" max="5634" width="0" style="22" hidden="1" customWidth="1"/>
    <col min="5635" max="5635" width="19.28515625" style="22" customWidth="1"/>
    <col min="5636" max="5636" width="18.28515625" style="22" customWidth="1"/>
    <col min="5637" max="5637" width="31.140625" style="22" customWidth="1"/>
    <col min="5638" max="5639" width="12.7109375" style="22" bestFit="1" customWidth="1"/>
    <col min="5640" max="5640" width="11" style="22" bestFit="1" customWidth="1"/>
    <col min="5641" max="5886" width="9.7109375" style="22"/>
    <col min="5887" max="5887" width="5" style="22" customWidth="1"/>
    <col min="5888" max="5888" width="54.28515625" style="22" customWidth="1"/>
    <col min="5889" max="5889" width="22" style="22" customWidth="1"/>
    <col min="5890" max="5890" width="0" style="22" hidden="1" customWidth="1"/>
    <col min="5891" max="5891" width="19.28515625" style="22" customWidth="1"/>
    <col min="5892" max="5892" width="18.28515625" style="22" customWidth="1"/>
    <col min="5893" max="5893" width="31.140625" style="22" customWidth="1"/>
    <col min="5894" max="5895" width="12.7109375" style="22" bestFit="1" customWidth="1"/>
    <col min="5896" max="5896" width="11" style="22" bestFit="1" customWidth="1"/>
    <col min="5897" max="6142" width="9.7109375" style="22"/>
    <col min="6143" max="6143" width="5" style="22" customWidth="1"/>
    <col min="6144" max="6144" width="54.28515625" style="22" customWidth="1"/>
    <col min="6145" max="6145" width="22" style="22" customWidth="1"/>
    <col min="6146" max="6146" width="0" style="22" hidden="1" customWidth="1"/>
    <col min="6147" max="6147" width="19.28515625" style="22" customWidth="1"/>
    <col min="6148" max="6148" width="18.28515625" style="22" customWidth="1"/>
    <col min="6149" max="6149" width="31.140625" style="22" customWidth="1"/>
    <col min="6150" max="6151" width="12.7109375" style="22" bestFit="1" customWidth="1"/>
    <col min="6152" max="6152" width="11" style="22" bestFit="1" customWidth="1"/>
    <col min="6153" max="6398" width="9.7109375" style="22"/>
    <col min="6399" max="6399" width="5" style="22" customWidth="1"/>
    <col min="6400" max="6400" width="54.28515625" style="22" customWidth="1"/>
    <col min="6401" max="6401" width="22" style="22" customWidth="1"/>
    <col min="6402" max="6402" width="0" style="22" hidden="1" customWidth="1"/>
    <col min="6403" max="6403" width="19.28515625" style="22" customWidth="1"/>
    <col min="6404" max="6404" width="18.28515625" style="22" customWidth="1"/>
    <col min="6405" max="6405" width="31.140625" style="22" customWidth="1"/>
    <col min="6406" max="6407" width="12.7109375" style="22" bestFit="1" customWidth="1"/>
    <col min="6408" max="6408" width="11" style="22" bestFit="1" customWidth="1"/>
    <col min="6409" max="6654" width="9.7109375" style="22"/>
    <col min="6655" max="6655" width="5" style="22" customWidth="1"/>
    <col min="6656" max="6656" width="54.28515625" style="22" customWidth="1"/>
    <col min="6657" max="6657" width="22" style="22" customWidth="1"/>
    <col min="6658" max="6658" width="0" style="22" hidden="1" customWidth="1"/>
    <col min="6659" max="6659" width="19.28515625" style="22" customWidth="1"/>
    <col min="6660" max="6660" width="18.28515625" style="22" customWidth="1"/>
    <col min="6661" max="6661" width="31.140625" style="22" customWidth="1"/>
    <col min="6662" max="6663" width="12.7109375" style="22" bestFit="1" customWidth="1"/>
    <col min="6664" max="6664" width="11" style="22" bestFit="1" customWidth="1"/>
    <col min="6665" max="6910" width="9.7109375" style="22"/>
    <col min="6911" max="6911" width="5" style="22" customWidth="1"/>
    <col min="6912" max="6912" width="54.28515625" style="22" customWidth="1"/>
    <col min="6913" max="6913" width="22" style="22" customWidth="1"/>
    <col min="6914" max="6914" width="0" style="22" hidden="1" customWidth="1"/>
    <col min="6915" max="6915" width="19.28515625" style="22" customWidth="1"/>
    <col min="6916" max="6916" width="18.28515625" style="22" customWidth="1"/>
    <col min="6917" max="6917" width="31.140625" style="22" customWidth="1"/>
    <col min="6918" max="6919" width="12.7109375" style="22" bestFit="1" customWidth="1"/>
    <col min="6920" max="6920" width="11" style="22" bestFit="1" customWidth="1"/>
    <col min="6921" max="7166" width="9.7109375" style="22"/>
    <col min="7167" max="7167" width="5" style="22" customWidth="1"/>
    <col min="7168" max="7168" width="54.28515625" style="22" customWidth="1"/>
    <col min="7169" max="7169" width="22" style="22" customWidth="1"/>
    <col min="7170" max="7170" width="0" style="22" hidden="1" customWidth="1"/>
    <col min="7171" max="7171" width="19.28515625" style="22" customWidth="1"/>
    <col min="7172" max="7172" width="18.28515625" style="22" customWidth="1"/>
    <col min="7173" max="7173" width="31.140625" style="22" customWidth="1"/>
    <col min="7174" max="7175" width="12.7109375" style="22" bestFit="1" customWidth="1"/>
    <col min="7176" max="7176" width="11" style="22" bestFit="1" customWidth="1"/>
    <col min="7177" max="7422" width="9.7109375" style="22"/>
    <col min="7423" max="7423" width="5" style="22" customWidth="1"/>
    <col min="7424" max="7424" width="54.28515625" style="22" customWidth="1"/>
    <col min="7425" max="7425" width="22" style="22" customWidth="1"/>
    <col min="7426" max="7426" width="0" style="22" hidden="1" customWidth="1"/>
    <col min="7427" max="7427" width="19.28515625" style="22" customWidth="1"/>
    <col min="7428" max="7428" width="18.28515625" style="22" customWidth="1"/>
    <col min="7429" max="7429" width="31.140625" style="22" customWidth="1"/>
    <col min="7430" max="7431" width="12.7109375" style="22" bestFit="1" customWidth="1"/>
    <col min="7432" max="7432" width="11" style="22" bestFit="1" customWidth="1"/>
    <col min="7433" max="7678" width="9.7109375" style="22"/>
    <col min="7679" max="7679" width="5" style="22" customWidth="1"/>
    <col min="7680" max="7680" width="54.28515625" style="22" customWidth="1"/>
    <col min="7681" max="7681" width="22" style="22" customWidth="1"/>
    <col min="7682" max="7682" width="0" style="22" hidden="1" customWidth="1"/>
    <col min="7683" max="7683" width="19.28515625" style="22" customWidth="1"/>
    <col min="7684" max="7684" width="18.28515625" style="22" customWidth="1"/>
    <col min="7685" max="7685" width="31.140625" style="22" customWidth="1"/>
    <col min="7686" max="7687" width="12.7109375" style="22" bestFit="1" customWidth="1"/>
    <col min="7688" max="7688" width="11" style="22" bestFit="1" customWidth="1"/>
    <col min="7689" max="7934" width="9.7109375" style="22"/>
    <col min="7935" max="7935" width="5" style="22" customWidth="1"/>
    <col min="7936" max="7936" width="54.28515625" style="22" customWidth="1"/>
    <col min="7937" max="7937" width="22" style="22" customWidth="1"/>
    <col min="7938" max="7938" width="0" style="22" hidden="1" customWidth="1"/>
    <col min="7939" max="7939" width="19.28515625" style="22" customWidth="1"/>
    <col min="7940" max="7940" width="18.28515625" style="22" customWidth="1"/>
    <col min="7941" max="7941" width="31.140625" style="22" customWidth="1"/>
    <col min="7942" max="7943" width="12.7109375" style="22" bestFit="1" customWidth="1"/>
    <col min="7944" max="7944" width="11" style="22" bestFit="1" customWidth="1"/>
    <col min="7945" max="8190" width="9.7109375" style="22"/>
    <col min="8191" max="8191" width="5" style="22" customWidth="1"/>
    <col min="8192" max="8192" width="54.28515625" style="22" customWidth="1"/>
    <col min="8193" max="8193" width="22" style="22" customWidth="1"/>
    <col min="8194" max="8194" width="0" style="22" hidden="1" customWidth="1"/>
    <col min="8195" max="8195" width="19.28515625" style="22" customWidth="1"/>
    <col min="8196" max="8196" width="18.28515625" style="22" customWidth="1"/>
    <col min="8197" max="8197" width="31.140625" style="22" customWidth="1"/>
    <col min="8198" max="8199" width="12.7109375" style="22" bestFit="1" customWidth="1"/>
    <col min="8200" max="8200" width="11" style="22" bestFit="1" customWidth="1"/>
    <col min="8201" max="8446" width="9.7109375" style="22"/>
    <col min="8447" max="8447" width="5" style="22" customWidth="1"/>
    <col min="8448" max="8448" width="54.28515625" style="22" customWidth="1"/>
    <col min="8449" max="8449" width="22" style="22" customWidth="1"/>
    <col min="8450" max="8450" width="0" style="22" hidden="1" customWidth="1"/>
    <col min="8451" max="8451" width="19.28515625" style="22" customWidth="1"/>
    <col min="8452" max="8452" width="18.28515625" style="22" customWidth="1"/>
    <col min="8453" max="8453" width="31.140625" style="22" customWidth="1"/>
    <col min="8454" max="8455" width="12.7109375" style="22" bestFit="1" customWidth="1"/>
    <col min="8456" max="8456" width="11" style="22" bestFit="1" customWidth="1"/>
    <col min="8457" max="8702" width="9.7109375" style="22"/>
    <col min="8703" max="8703" width="5" style="22" customWidth="1"/>
    <col min="8704" max="8704" width="54.28515625" style="22" customWidth="1"/>
    <col min="8705" max="8705" width="22" style="22" customWidth="1"/>
    <col min="8706" max="8706" width="0" style="22" hidden="1" customWidth="1"/>
    <col min="8707" max="8707" width="19.28515625" style="22" customWidth="1"/>
    <col min="8708" max="8708" width="18.28515625" style="22" customWidth="1"/>
    <col min="8709" max="8709" width="31.140625" style="22" customWidth="1"/>
    <col min="8710" max="8711" width="12.7109375" style="22" bestFit="1" customWidth="1"/>
    <col min="8712" max="8712" width="11" style="22" bestFit="1" customWidth="1"/>
    <col min="8713" max="8958" width="9.7109375" style="22"/>
    <col min="8959" max="8959" width="5" style="22" customWidth="1"/>
    <col min="8960" max="8960" width="54.28515625" style="22" customWidth="1"/>
    <col min="8961" max="8961" width="22" style="22" customWidth="1"/>
    <col min="8962" max="8962" width="0" style="22" hidden="1" customWidth="1"/>
    <col min="8963" max="8963" width="19.28515625" style="22" customWidth="1"/>
    <col min="8964" max="8964" width="18.28515625" style="22" customWidth="1"/>
    <col min="8965" max="8965" width="31.140625" style="22" customWidth="1"/>
    <col min="8966" max="8967" width="12.7109375" style="22" bestFit="1" customWidth="1"/>
    <col min="8968" max="8968" width="11" style="22" bestFit="1" customWidth="1"/>
    <col min="8969" max="9214" width="9.7109375" style="22"/>
    <col min="9215" max="9215" width="5" style="22" customWidth="1"/>
    <col min="9216" max="9216" width="54.28515625" style="22" customWidth="1"/>
    <col min="9217" max="9217" width="22" style="22" customWidth="1"/>
    <col min="9218" max="9218" width="0" style="22" hidden="1" customWidth="1"/>
    <col min="9219" max="9219" width="19.28515625" style="22" customWidth="1"/>
    <col min="9220" max="9220" width="18.28515625" style="22" customWidth="1"/>
    <col min="9221" max="9221" width="31.140625" style="22" customWidth="1"/>
    <col min="9222" max="9223" width="12.7109375" style="22" bestFit="1" customWidth="1"/>
    <col min="9224" max="9224" width="11" style="22" bestFit="1" customWidth="1"/>
    <col min="9225" max="9470" width="9.7109375" style="22"/>
    <col min="9471" max="9471" width="5" style="22" customWidth="1"/>
    <col min="9472" max="9472" width="54.28515625" style="22" customWidth="1"/>
    <col min="9473" max="9473" width="22" style="22" customWidth="1"/>
    <col min="9474" max="9474" width="0" style="22" hidden="1" customWidth="1"/>
    <col min="9475" max="9475" width="19.28515625" style="22" customWidth="1"/>
    <col min="9476" max="9476" width="18.28515625" style="22" customWidth="1"/>
    <col min="9477" max="9477" width="31.140625" style="22" customWidth="1"/>
    <col min="9478" max="9479" width="12.7109375" style="22" bestFit="1" customWidth="1"/>
    <col min="9480" max="9480" width="11" style="22" bestFit="1" customWidth="1"/>
    <col min="9481" max="9726" width="9.7109375" style="22"/>
    <col min="9727" max="9727" width="5" style="22" customWidth="1"/>
    <col min="9728" max="9728" width="54.28515625" style="22" customWidth="1"/>
    <col min="9729" max="9729" width="22" style="22" customWidth="1"/>
    <col min="9730" max="9730" width="0" style="22" hidden="1" customWidth="1"/>
    <col min="9731" max="9731" width="19.28515625" style="22" customWidth="1"/>
    <col min="9732" max="9732" width="18.28515625" style="22" customWidth="1"/>
    <col min="9733" max="9733" width="31.140625" style="22" customWidth="1"/>
    <col min="9734" max="9735" width="12.7109375" style="22" bestFit="1" customWidth="1"/>
    <col min="9736" max="9736" width="11" style="22" bestFit="1" customWidth="1"/>
    <col min="9737" max="9982" width="9.7109375" style="22"/>
    <col min="9983" max="9983" width="5" style="22" customWidth="1"/>
    <col min="9984" max="9984" width="54.28515625" style="22" customWidth="1"/>
    <col min="9985" max="9985" width="22" style="22" customWidth="1"/>
    <col min="9986" max="9986" width="0" style="22" hidden="1" customWidth="1"/>
    <col min="9987" max="9987" width="19.28515625" style="22" customWidth="1"/>
    <col min="9988" max="9988" width="18.28515625" style="22" customWidth="1"/>
    <col min="9989" max="9989" width="31.140625" style="22" customWidth="1"/>
    <col min="9990" max="9991" width="12.7109375" style="22" bestFit="1" customWidth="1"/>
    <col min="9992" max="9992" width="11" style="22" bestFit="1" customWidth="1"/>
    <col min="9993" max="10238" width="9.7109375" style="22"/>
    <col min="10239" max="10239" width="5" style="22" customWidth="1"/>
    <col min="10240" max="10240" width="54.28515625" style="22" customWidth="1"/>
    <col min="10241" max="10241" width="22" style="22" customWidth="1"/>
    <col min="10242" max="10242" width="0" style="22" hidden="1" customWidth="1"/>
    <col min="10243" max="10243" width="19.28515625" style="22" customWidth="1"/>
    <col min="10244" max="10244" width="18.28515625" style="22" customWidth="1"/>
    <col min="10245" max="10245" width="31.140625" style="22" customWidth="1"/>
    <col min="10246" max="10247" width="12.7109375" style="22" bestFit="1" customWidth="1"/>
    <col min="10248" max="10248" width="11" style="22" bestFit="1" customWidth="1"/>
    <col min="10249" max="10494" width="9.7109375" style="22"/>
    <col min="10495" max="10495" width="5" style="22" customWidth="1"/>
    <col min="10496" max="10496" width="54.28515625" style="22" customWidth="1"/>
    <col min="10497" max="10497" width="22" style="22" customWidth="1"/>
    <col min="10498" max="10498" width="0" style="22" hidden="1" customWidth="1"/>
    <col min="10499" max="10499" width="19.28515625" style="22" customWidth="1"/>
    <col min="10500" max="10500" width="18.28515625" style="22" customWidth="1"/>
    <col min="10501" max="10501" width="31.140625" style="22" customWidth="1"/>
    <col min="10502" max="10503" width="12.7109375" style="22" bestFit="1" customWidth="1"/>
    <col min="10504" max="10504" width="11" style="22" bestFit="1" customWidth="1"/>
    <col min="10505" max="10750" width="9.7109375" style="22"/>
    <col min="10751" max="10751" width="5" style="22" customWidth="1"/>
    <col min="10752" max="10752" width="54.28515625" style="22" customWidth="1"/>
    <col min="10753" max="10753" width="22" style="22" customWidth="1"/>
    <col min="10754" max="10754" width="0" style="22" hidden="1" customWidth="1"/>
    <col min="10755" max="10755" width="19.28515625" style="22" customWidth="1"/>
    <col min="10756" max="10756" width="18.28515625" style="22" customWidth="1"/>
    <col min="10757" max="10757" width="31.140625" style="22" customWidth="1"/>
    <col min="10758" max="10759" width="12.7109375" style="22" bestFit="1" customWidth="1"/>
    <col min="10760" max="10760" width="11" style="22" bestFit="1" customWidth="1"/>
    <col min="10761" max="11006" width="9.7109375" style="22"/>
    <col min="11007" max="11007" width="5" style="22" customWidth="1"/>
    <col min="11008" max="11008" width="54.28515625" style="22" customWidth="1"/>
    <col min="11009" max="11009" width="22" style="22" customWidth="1"/>
    <col min="11010" max="11010" width="0" style="22" hidden="1" customWidth="1"/>
    <col min="11011" max="11011" width="19.28515625" style="22" customWidth="1"/>
    <col min="11012" max="11012" width="18.28515625" style="22" customWidth="1"/>
    <col min="11013" max="11013" width="31.140625" style="22" customWidth="1"/>
    <col min="11014" max="11015" width="12.7109375" style="22" bestFit="1" customWidth="1"/>
    <col min="11016" max="11016" width="11" style="22" bestFit="1" customWidth="1"/>
    <col min="11017" max="11262" width="9.7109375" style="22"/>
    <col min="11263" max="11263" width="5" style="22" customWidth="1"/>
    <col min="11264" max="11264" width="54.28515625" style="22" customWidth="1"/>
    <col min="11265" max="11265" width="22" style="22" customWidth="1"/>
    <col min="11266" max="11266" width="0" style="22" hidden="1" customWidth="1"/>
    <col min="11267" max="11267" width="19.28515625" style="22" customWidth="1"/>
    <col min="11268" max="11268" width="18.28515625" style="22" customWidth="1"/>
    <col min="11269" max="11269" width="31.140625" style="22" customWidth="1"/>
    <col min="11270" max="11271" width="12.7109375" style="22" bestFit="1" customWidth="1"/>
    <col min="11272" max="11272" width="11" style="22" bestFit="1" customWidth="1"/>
    <col min="11273" max="11518" width="9.7109375" style="22"/>
    <col min="11519" max="11519" width="5" style="22" customWidth="1"/>
    <col min="11520" max="11520" width="54.28515625" style="22" customWidth="1"/>
    <col min="11521" max="11521" width="22" style="22" customWidth="1"/>
    <col min="11522" max="11522" width="0" style="22" hidden="1" customWidth="1"/>
    <col min="11523" max="11523" width="19.28515625" style="22" customWidth="1"/>
    <col min="11524" max="11524" width="18.28515625" style="22" customWidth="1"/>
    <col min="11525" max="11525" width="31.140625" style="22" customWidth="1"/>
    <col min="11526" max="11527" width="12.7109375" style="22" bestFit="1" customWidth="1"/>
    <col min="11528" max="11528" width="11" style="22" bestFit="1" customWidth="1"/>
    <col min="11529" max="11774" width="9.7109375" style="22"/>
    <col min="11775" max="11775" width="5" style="22" customWidth="1"/>
    <col min="11776" max="11776" width="54.28515625" style="22" customWidth="1"/>
    <col min="11777" max="11777" width="22" style="22" customWidth="1"/>
    <col min="11778" max="11778" width="0" style="22" hidden="1" customWidth="1"/>
    <col min="11779" max="11779" width="19.28515625" style="22" customWidth="1"/>
    <col min="11780" max="11780" width="18.28515625" style="22" customWidth="1"/>
    <col min="11781" max="11781" width="31.140625" style="22" customWidth="1"/>
    <col min="11782" max="11783" width="12.7109375" style="22" bestFit="1" customWidth="1"/>
    <col min="11784" max="11784" width="11" style="22" bestFit="1" customWidth="1"/>
    <col min="11785" max="12030" width="9.7109375" style="22"/>
    <col min="12031" max="12031" width="5" style="22" customWidth="1"/>
    <col min="12032" max="12032" width="54.28515625" style="22" customWidth="1"/>
    <col min="12033" max="12033" width="22" style="22" customWidth="1"/>
    <col min="12034" max="12034" width="0" style="22" hidden="1" customWidth="1"/>
    <col min="12035" max="12035" width="19.28515625" style="22" customWidth="1"/>
    <col min="12036" max="12036" width="18.28515625" style="22" customWidth="1"/>
    <col min="12037" max="12037" width="31.140625" style="22" customWidth="1"/>
    <col min="12038" max="12039" width="12.7109375" style="22" bestFit="1" customWidth="1"/>
    <col min="12040" max="12040" width="11" style="22" bestFit="1" customWidth="1"/>
    <col min="12041" max="12286" width="9.7109375" style="22"/>
    <col min="12287" max="12287" width="5" style="22" customWidth="1"/>
    <col min="12288" max="12288" width="54.28515625" style="22" customWidth="1"/>
    <col min="12289" max="12289" width="22" style="22" customWidth="1"/>
    <col min="12290" max="12290" width="0" style="22" hidden="1" customWidth="1"/>
    <col min="12291" max="12291" width="19.28515625" style="22" customWidth="1"/>
    <col min="12292" max="12292" width="18.28515625" style="22" customWidth="1"/>
    <col min="12293" max="12293" width="31.140625" style="22" customWidth="1"/>
    <col min="12294" max="12295" width="12.7109375" style="22" bestFit="1" customWidth="1"/>
    <col min="12296" max="12296" width="11" style="22" bestFit="1" customWidth="1"/>
    <col min="12297" max="12542" width="9.7109375" style="22"/>
    <col min="12543" max="12543" width="5" style="22" customWidth="1"/>
    <col min="12544" max="12544" width="54.28515625" style="22" customWidth="1"/>
    <col min="12545" max="12545" width="22" style="22" customWidth="1"/>
    <col min="12546" max="12546" width="0" style="22" hidden="1" customWidth="1"/>
    <col min="12547" max="12547" width="19.28515625" style="22" customWidth="1"/>
    <col min="12548" max="12548" width="18.28515625" style="22" customWidth="1"/>
    <col min="12549" max="12549" width="31.140625" style="22" customWidth="1"/>
    <col min="12550" max="12551" width="12.7109375" style="22" bestFit="1" customWidth="1"/>
    <col min="12552" max="12552" width="11" style="22" bestFit="1" customWidth="1"/>
    <col min="12553" max="12798" width="9.7109375" style="22"/>
    <col min="12799" max="12799" width="5" style="22" customWidth="1"/>
    <col min="12800" max="12800" width="54.28515625" style="22" customWidth="1"/>
    <col min="12801" max="12801" width="22" style="22" customWidth="1"/>
    <col min="12802" max="12802" width="0" style="22" hidden="1" customWidth="1"/>
    <col min="12803" max="12803" width="19.28515625" style="22" customWidth="1"/>
    <col min="12804" max="12804" width="18.28515625" style="22" customWidth="1"/>
    <col min="12805" max="12805" width="31.140625" style="22" customWidth="1"/>
    <col min="12806" max="12807" width="12.7109375" style="22" bestFit="1" customWidth="1"/>
    <col min="12808" max="12808" width="11" style="22" bestFit="1" customWidth="1"/>
    <col min="12809" max="13054" width="9.7109375" style="22"/>
    <col min="13055" max="13055" width="5" style="22" customWidth="1"/>
    <col min="13056" max="13056" width="54.28515625" style="22" customWidth="1"/>
    <col min="13057" max="13057" width="22" style="22" customWidth="1"/>
    <col min="13058" max="13058" width="0" style="22" hidden="1" customWidth="1"/>
    <col min="13059" max="13059" width="19.28515625" style="22" customWidth="1"/>
    <col min="13060" max="13060" width="18.28515625" style="22" customWidth="1"/>
    <col min="13061" max="13061" width="31.140625" style="22" customWidth="1"/>
    <col min="13062" max="13063" width="12.7109375" style="22" bestFit="1" customWidth="1"/>
    <col min="13064" max="13064" width="11" style="22" bestFit="1" customWidth="1"/>
    <col min="13065" max="13310" width="9.7109375" style="22"/>
    <col min="13311" max="13311" width="5" style="22" customWidth="1"/>
    <col min="13312" max="13312" width="54.28515625" style="22" customWidth="1"/>
    <col min="13313" max="13313" width="22" style="22" customWidth="1"/>
    <col min="13314" max="13314" width="0" style="22" hidden="1" customWidth="1"/>
    <col min="13315" max="13315" width="19.28515625" style="22" customWidth="1"/>
    <col min="13316" max="13316" width="18.28515625" style="22" customWidth="1"/>
    <col min="13317" max="13317" width="31.140625" style="22" customWidth="1"/>
    <col min="13318" max="13319" width="12.7109375" style="22" bestFit="1" customWidth="1"/>
    <col min="13320" max="13320" width="11" style="22" bestFit="1" customWidth="1"/>
    <col min="13321" max="13566" width="9.7109375" style="22"/>
    <col min="13567" max="13567" width="5" style="22" customWidth="1"/>
    <col min="13568" max="13568" width="54.28515625" style="22" customWidth="1"/>
    <col min="13569" max="13569" width="22" style="22" customWidth="1"/>
    <col min="13570" max="13570" width="0" style="22" hidden="1" customWidth="1"/>
    <col min="13571" max="13571" width="19.28515625" style="22" customWidth="1"/>
    <col min="13572" max="13572" width="18.28515625" style="22" customWidth="1"/>
    <col min="13573" max="13573" width="31.140625" style="22" customWidth="1"/>
    <col min="13574" max="13575" width="12.7109375" style="22" bestFit="1" customWidth="1"/>
    <col min="13576" max="13576" width="11" style="22" bestFit="1" customWidth="1"/>
    <col min="13577" max="13822" width="9.7109375" style="22"/>
    <col min="13823" max="13823" width="5" style="22" customWidth="1"/>
    <col min="13824" max="13824" width="54.28515625" style="22" customWidth="1"/>
    <col min="13825" max="13825" width="22" style="22" customWidth="1"/>
    <col min="13826" max="13826" width="0" style="22" hidden="1" customWidth="1"/>
    <col min="13827" max="13827" width="19.28515625" style="22" customWidth="1"/>
    <col min="13828" max="13828" width="18.28515625" style="22" customWidth="1"/>
    <col min="13829" max="13829" width="31.140625" style="22" customWidth="1"/>
    <col min="13830" max="13831" width="12.7109375" style="22" bestFit="1" customWidth="1"/>
    <col min="13832" max="13832" width="11" style="22" bestFit="1" customWidth="1"/>
    <col min="13833" max="14078" width="9.7109375" style="22"/>
    <col min="14079" max="14079" width="5" style="22" customWidth="1"/>
    <col min="14080" max="14080" width="54.28515625" style="22" customWidth="1"/>
    <col min="14081" max="14081" width="22" style="22" customWidth="1"/>
    <col min="14082" max="14082" width="0" style="22" hidden="1" customWidth="1"/>
    <col min="14083" max="14083" width="19.28515625" style="22" customWidth="1"/>
    <col min="14084" max="14084" width="18.28515625" style="22" customWidth="1"/>
    <col min="14085" max="14085" width="31.140625" style="22" customWidth="1"/>
    <col min="14086" max="14087" width="12.7109375" style="22" bestFit="1" customWidth="1"/>
    <col min="14088" max="14088" width="11" style="22" bestFit="1" customWidth="1"/>
    <col min="14089" max="14334" width="9.7109375" style="22"/>
    <col min="14335" max="14335" width="5" style="22" customWidth="1"/>
    <col min="14336" max="14336" width="54.28515625" style="22" customWidth="1"/>
    <col min="14337" max="14337" width="22" style="22" customWidth="1"/>
    <col min="14338" max="14338" width="0" style="22" hidden="1" customWidth="1"/>
    <col min="14339" max="14339" width="19.28515625" style="22" customWidth="1"/>
    <col min="14340" max="14340" width="18.28515625" style="22" customWidth="1"/>
    <col min="14341" max="14341" width="31.140625" style="22" customWidth="1"/>
    <col min="14342" max="14343" width="12.7109375" style="22" bestFit="1" customWidth="1"/>
    <col min="14344" max="14344" width="11" style="22" bestFit="1" customWidth="1"/>
    <col min="14345" max="14590" width="9.7109375" style="22"/>
    <col min="14591" max="14591" width="5" style="22" customWidth="1"/>
    <col min="14592" max="14592" width="54.28515625" style="22" customWidth="1"/>
    <col min="14593" max="14593" width="22" style="22" customWidth="1"/>
    <col min="14594" max="14594" width="0" style="22" hidden="1" customWidth="1"/>
    <col min="14595" max="14595" width="19.28515625" style="22" customWidth="1"/>
    <col min="14596" max="14596" width="18.28515625" style="22" customWidth="1"/>
    <col min="14597" max="14597" width="31.140625" style="22" customWidth="1"/>
    <col min="14598" max="14599" width="12.7109375" style="22" bestFit="1" customWidth="1"/>
    <col min="14600" max="14600" width="11" style="22" bestFit="1" customWidth="1"/>
    <col min="14601" max="14846" width="9.7109375" style="22"/>
    <col min="14847" max="14847" width="5" style="22" customWidth="1"/>
    <col min="14848" max="14848" width="54.28515625" style="22" customWidth="1"/>
    <col min="14849" max="14849" width="22" style="22" customWidth="1"/>
    <col min="14850" max="14850" width="0" style="22" hidden="1" customWidth="1"/>
    <col min="14851" max="14851" width="19.28515625" style="22" customWidth="1"/>
    <col min="14852" max="14852" width="18.28515625" style="22" customWidth="1"/>
    <col min="14853" max="14853" width="31.140625" style="22" customWidth="1"/>
    <col min="14854" max="14855" width="12.7109375" style="22" bestFit="1" customWidth="1"/>
    <col min="14856" max="14856" width="11" style="22" bestFit="1" customWidth="1"/>
    <col min="14857" max="15102" width="9.7109375" style="22"/>
    <col min="15103" max="15103" width="5" style="22" customWidth="1"/>
    <col min="15104" max="15104" width="54.28515625" style="22" customWidth="1"/>
    <col min="15105" max="15105" width="22" style="22" customWidth="1"/>
    <col min="15106" max="15106" width="0" style="22" hidden="1" customWidth="1"/>
    <col min="15107" max="15107" width="19.28515625" style="22" customWidth="1"/>
    <col min="15108" max="15108" width="18.28515625" style="22" customWidth="1"/>
    <col min="15109" max="15109" width="31.140625" style="22" customWidth="1"/>
    <col min="15110" max="15111" width="12.7109375" style="22" bestFit="1" customWidth="1"/>
    <col min="15112" max="15112" width="11" style="22" bestFit="1" customWidth="1"/>
    <col min="15113" max="15358" width="9.7109375" style="22"/>
    <col min="15359" max="15359" width="5" style="22" customWidth="1"/>
    <col min="15360" max="15360" width="54.28515625" style="22" customWidth="1"/>
    <col min="15361" max="15361" width="22" style="22" customWidth="1"/>
    <col min="15362" max="15362" width="0" style="22" hidden="1" customWidth="1"/>
    <col min="15363" max="15363" width="19.28515625" style="22" customWidth="1"/>
    <col min="15364" max="15364" width="18.28515625" style="22" customWidth="1"/>
    <col min="15365" max="15365" width="31.140625" style="22" customWidth="1"/>
    <col min="15366" max="15367" width="12.7109375" style="22" bestFit="1" customWidth="1"/>
    <col min="15368" max="15368" width="11" style="22" bestFit="1" customWidth="1"/>
    <col min="15369" max="15614" width="9.7109375" style="22"/>
    <col min="15615" max="15615" width="5" style="22" customWidth="1"/>
    <col min="15616" max="15616" width="54.28515625" style="22" customWidth="1"/>
    <col min="15617" max="15617" width="22" style="22" customWidth="1"/>
    <col min="15618" max="15618" width="0" style="22" hidden="1" customWidth="1"/>
    <col min="15619" max="15619" width="19.28515625" style="22" customWidth="1"/>
    <col min="15620" max="15620" width="18.28515625" style="22" customWidth="1"/>
    <col min="15621" max="15621" width="31.140625" style="22" customWidth="1"/>
    <col min="15622" max="15623" width="12.7109375" style="22" bestFit="1" customWidth="1"/>
    <col min="15624" max="15624" width="11" style="22" bestFit="1" customWidth="1"/>
    <col min="15625" max="15870" width="9.7109375" style="22"/>
    <col min="15871" max="15871" width="5" style="22" customWidth="1"/>
    <col min="15872" max="15872" width="54.28515625" style="22" customWidth="1"/>
    <col min="15873" max="15873" width="22" style="22" customWidth="1"/>
    <col min="15874" max="15874" width="0" style="22" hidden="1" customWidth="1"/>
    <col min="15875" max="15875" width="19.28515625" style="22" customWidth="1"/>
    <col min="15876" max="15876" width="18.28515625" style="22" customWidth="1"/>
    <col min="15877" max="15877" width="31.140625" style="22" customWidth="1"/>
    <col min="15878" max="15879" width="12.7109375" style="22" bestFit="1" customWidth="1"/>
    <col min="15880" max="15880" width="11" style="22" bestFit="1" customWidth="1"/>
    <col min="15881" max="16126" width="9.7109375" style="22"/>
    <col min="16127" max="16127" width="5" style="22" customWidth="1"/>
    <col min="16128" max="16128" width="54.28515625" style="22" customWidth="1"/>
    <col min="16129" max="16129" width="22" style="22" customWidth="1"/>
    <col min="16130" max="16130" width="0" style="22" hidden="1" customWidth="1"/>
    <col min="16131" max="16131" width="19.28515625" style="22" customWidth="1"/>
    <col min="16132" max="16132" width="18.28515625" style="22" customWidth="1"/>
    <col min="16133" max="16133" width="31.140625" style="22" customWidth="1"/>
    <col min="16134" max="16135" width="12.7109375" style="22" bestFit="1" customWidth="1"/>
    <col min="16136" max="16136" width="11" style="22" bestFit="1" customWidth="1"/>
    <col min="16137" max="16384" width="9.7109375" style="22"/>
  </cols>
  <sheetData>
    <row r="1" spans="1:7" ht="17.25" customHeight="1" x14ac:dyDescent="0.25">
      <c r="A1" s="320" t="s">
        <v>296</v>
      </c>
      <c r="B1" s="320"/>
      <c r="C1" s="320"/>
      <c r="D1" s="320"/>
    </row>
    <row r="2" spans="1:7" ht="38.25" customHeight="1" x14ac:dyDescent="0.25">
      <c r="A2" s="321" t="s">
        <v>166</v>
      </c>
      <c r="B2" s="321"/>
      <c r="C2" s="321"/>
      <c r="D2" s="321"/>
    </row>
    <row r="3" spans="1:7" ht="16.5" customHeight="1" x14ac:dyDescent="0.25">
      <c r="A3" s="322" t="str">
        <f>+'07 QPAN'!A3</f>
        <v>(kèm theo Nghị quyết số 35/NQ-HĐND ngày 20/12/2025 của HĐND xã Mường Hung)</v>
      </c>
      <c r="B3" s="322"/>
      <c r="C3" s="322"/>
      <c r="D3" s="322"/>
    </row>
    <row r="4" spans="1:7" ht="23.25" customHeight="1" x14ac:dyDescent="0.3">
      <c r="A4" s="23"/>
      <c r="B4" s="24"/>
      <c r="C4" s="25"/>
      <c r="D4" s="26" t="s">
        <v>42</v>
      </c>
    </row>
    <row r="5" spans="1:7" ht="30" customHeight="1" x14ac:dyDescent="0.25">
      <c r="A5" s="374" t="s">
        <v>0</v>
      </c>
      <c r="B5" s="374" t="s">
        <v>12</v>
      </c>
      <c r="C5" s="374" t="s">
        <v>165</v>
      </c>
      <c r="D5" s="374" t="s">
        <v>8</v>
      </c>
    </row>
    <row r="6" spans="1:7" ht="70.150000000000006" customHeight="1" x14ac:dyDescent="0.25">
      <c r="A6" s="375"/>
      <c r="B6" s="375"/>
      <c r="C6" s="375"/>
      <c r="D6" s="375"/>
    </row>
    <row r="7" spans="1:7" ht="27" customHeight="1" x14ac:dyDescent="0.25">
      <c r="A7" s="27"/>
      <c r="B7" s="27" t="s">
        <v>13</v>
      </c>
      <c r="C7" s="124">
        <f>SUM(C8:C14)</f>
        <v>2378000000</v>
      </c>
      <c r="D7" s="30"/>
      <c r="E7" s="31">
        <v>2378000000</v>
      </c>
      <c r="F7" s="32"/>
    </row>
    <row r="8" spans="1:7" s="168" customFormat="1" ht="35.25" customHeight="1" x14ac:dyDescent="0.3">
      <c r="A8" s="163">
        <v>1</v>
      </c>
      <c r="B8" s="126" t="s">
        <v>16</v>
      </c>
      <c r="C8" s="164">
        <f>+'01 KT'!C28</f>
        <v>49300000</v>
      </c>
      <c r="D8" s="165"/>
      <c r="E8" s="166">
        <f>+C7-E7</f>
        <v>0</v>
      </c>
      <c r="F8" s="167"/>
    </row>
    <row r="9" spans="1:7" s="168" customFormat="1" ht="35.25" customHeight="1" x14ac:dyDescent="0.3">
      <c r="A9" s="163">
        <v>2</v>
      </c>
      <c r="B9" s="126" t="s">
        <v>17</v>
      </c>
      <c r="C9" s="164">
        <f>+'02 GD'!C18</f>
        <v>1168000000</v>
      </c>
      <c r="D9" s="165"/>
      <c r="E9" s="166"/>
      <c r="F9" s="167"/>
    </row>
    <row r="10" spans="1:7" s="168" customFormat="1" ht="35.25" customHeight="1" x14ac:dyDescent="0.3">
      <c r="A10" s="163">
        <v>3</v>
      </c>
      <c r="B10" s="126" t="s">
        <v>25</v>
      </c>
      <c r="C10" s="164">
        <f>+'03 VH'!C14</f>
        <v>80000000</v>
      </c>
      <c r="D10" s="165"/>
      <c r="E10" s="166"/>
      <c r="F10" s="167"/>
    </row>
    <row r="11" spans="1:7" s="168" customFormat="1" ht="35.25" customHeight="1" x14ac:dyDescent="0.3">
      <c r="A11" s="163">
        <v>4</v>
      </c>
      <c r="B11" s="126" t="s">
        <v>26</v>
      </c>
      <c r="C11" s="164">
        <f>+'04 YT'!C19</f>
        <v>150000000</v>
      </c>
      <c r="D11" s="165"/>
      <c r="E11" s="166"/>
      <c r="F11" s="167"/>
    </row>
    <row r="12" spans="1:7" s="168" customFormat="1" ht="35.25" customHeight="1" x14ac:dyDescent="0.3">
      <c r="A12" s="163">
        <v>5</v>
      </c>
      <c r="B12" s="125" t="s">
        <v>14</v>
      </c>
      <c r="C12" s="164">
        <f>+'05 ĐBXH'!C21</f>
        <v>120000000</v>
      </c>
      <c r="D12" s="165"/>
      <c r="E12" s="167"/>
      <c r="F12" s="169"/>
      <c r="G12" s="169"/>
    </row>
    <row r="13" spans="1:7" s="168" customFormat="1" ht="35.25" customHeight="1" x14ac:dyDescent="0.3">
      <c r="A13" s="163">
        <v>6</v>
      </c>
      <c r="B13" s="125" t="s">
        <v>18</v>
      </c>
      <c r="C13" s="164">
        <f>+'06 QLHC'!C37</f>
        <v>760700000</v>
      </c>
      <c r="D13" s="165"/>
      <c r="E13" s="167"/>
      <c r="F13" s="169"/>
      <c r="G13" s="169"/>
    </row>
    <row r="14" spans="1:7" s="168" customFormat="1" ht="35.25" customHeight="1" x14ac:dyDescent="0.3">
      <c r="A14" s="163">
        <v>7</v>
      </c>
      <c r="B14" s="125" t="s">
        <v>19</v>
      </c>
      <c r="C14" s="164">
        <f>+'07 QPAN'!C17</f>
        <v>50000000</v>
      </c>
      <c r="D14" s="165"/>
      <c r="E14" s="167"/>
      <c r="F14" s="169"/>
      <c r="G14" s="169"/>
    </row>
    <row r="66" spans="1:6" s="40" customFormat="1" x14ac:dyDescent="0.25">
      <c r="B66" s="44" t="s">
        <v>28</v>
      </c>
      <c r="C66" s="42">
        <f>SUM(C67:C73)</f>
        <v>3341420</v>
      </c>
      <c r="E66" s="21"/>
      <c r="F66" s="22"/>
    </row>
    <row r="67" spans="1:6" ht="26.25" customHeight="1" x14ac:dyDescent="0.25">
      <c r="A67" s="45">
        <v>1</v>
      </c>
      <c r="B67" s="46" t="s">
        <v>29</v>
      </c>
      <c r="C67" s="47">
        <v>200000</v>
      </c>
      <c r="D67" s="47" t="s">
        <v>30</v>
      </c>
    </row>
    <row r="68" spans="1:6" ht="51.75" customHeight="1" x14ac:dyDescent="0.25">
      <c r="A68" s="45">
        <v>2</v>
      </c>
      <c r="B68" s="46" t="s">
        <v>31</v>
      </c>
      <c r="C68" s="47">
        <v>368000</v>
      </c>
      <c r="D68" s="47" t="s">
        <v>32</v>
      </c>
      <c r="E68" s="41"/>
      <c r="F68" s="40"/>
    </row>
    <row r="69" spans="1:6" ht="28.5" customHeight="1" x14ac:dyDescent="0.25">
      <c r="A69" s="45">
        <v>3</v>
      </c>
      <c r="B69" s="46" t="s">
        <v>33</v>
      </c>
      <c r="C69" s="47">
        <v>155000</v>
      </c>
      <c r="D69" s="47" t="s">
        <v>34</v>
      </c>
    </row>
    <row r="70" spans="1:6" ht="28.5" customHeight="1" x14ac:dyDescent="0.25">
      <c r="A70" s="45">
        <v>4</v>
      </c>
      <c r="B70" s="46" t="s">
        <v>35</v>
      </c>
      <c r="C70" s="47">
        <v>86645</v>
      </c>
      <c r="D70" s="47" t="s">
        <v>34</v>
      </c>
    </row>
    <row r="71" spans="1:6" ht="46.5" customHeight="1" x14ac:dyDescent="0.25">
      <c r="A71" s="45">
        <v>7</v>
      </c>
      <c r="B71" s="46" t="s">
        <v>36</v>
      </c>
      <c r="C71" s="47">
        <v>300000</v>
      </c>
      <c r="D71" s="47" t="s">
        <v>37</v>
      </c>
    </row>
    <row r="72" spans="1:6" ht="32.25" customHeight="1" x14ac:dyDescent="0.25">
      <c r="A72" s="45">
        <v>8</v>
      </c>
      <c r="B72" s="46" t="s">
        <v>38</v>
      </c>
      <c r="C72" s="47">
        <v>1306493</v>
      </c>
      <c r="D72" s="47" t="s">
        <v>37</v>
      </c>
    </row>
    <row r="73" spans="1:6" ht="64.5" customHeight="1" x14ac:dyDescent="0.25">
      <c r="A73" s="45">
        <v>9</v>
      </c>
      <c r="B73" s="46" t="s">
        <v>39</v>
      </c>
      <c r="C73" s="47">
        <v>925282</v>
      </c>
      <c r="D73" s="47" t="s">
        <v>37</v>
      </c>
    </row>
    <row r="74" spans="1:6" ht="24.75" customHeight="1" x14ac:dyDescent="0.25">
      <c r="A74" s="48"/>
      <c r="B74" s="49" t="s">
        <v>40</v>
      </c>
      <c r="C74" s="50">
        <v>262000</v>
      </c>
      <c r="D74" s="50"/>
    </row>
  </sheetData>
  <mergeCells count="7">
    <mergeCell ref="A1:D1"/>
    <mergeCell ref="A2:D2"/>
    <mergeCell ref="A3:D3"/>
    <mergeCell ref="A5:A6"/>
    <mergeCell ref="B5:B6"/>
    <mergeCell ref="C5:C6"/>
    <mergeCell ref="D5:D6"/>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1"/>
  <sheetViews>
    <sheetView workbookViewId="0">
      <selection activeCell="A2" sqref="A2:D2"/>
    </sheetView>
  </sheetViews>
  <sheetFormatPr defaultColWidth="9.7109375" defaultRowHeight="15.75" x14ac:dyDescent="0.25"/>
  <cols>
    <col min="1" max="1" width="5" style="22" customWidth="1"/>
    <col min="2" max="2" width="54.28515625" style="43" customWidth="1"/>
    <col min="3" max="3" width="19.28515625" style="22" customWidth="1"/>
    <col min="4" max="4" width="18.28515625" style="22" customWidth="1"/>
    <col min="5" max="5" width="31.140625" style="21" customWidth="1"/>
    <col min="6" max="7" width="12.7109375" style="22" bestFit="1" customWidth="1"/>
    <col min="8" max="8" width="11" style="22" bestFit="1" customWidth="1"/>
    <col min="9" max="254" width="9.7109375" style="22"/>
    <col min="255" max="255" width="5" style="22" customWidth="1"/>
    <col min="256" max="256" width="54.28515625" style="22" customWidth="1"/>
    <col min="257" max="257" width="22" style="22" customWidth="1"/>
    <col min="258" max="258" width="0" style="22" hidden="1" customWidth="1"/>
    <col min="259" max="259" width="19.28515625" style="22" customWidth="1"/>
    <col min="260" max="260" width="18.28515625" style="22" customWidth="1"/>
    <col min="261" max="261" width="31.140625" style="22" customWidth="1"/>
    <col min="262" max="263" width="12.7109375" style="22" bestFit="1" customWidth="1"/>
    <col min="264" max="264" width="11" style="22" bestFit="1" customWidth="1"/>
    <col min="265" max="510" width="9.7109375" style="22"/>
    <col min="511" max="511" width="5" style="22" customWidth="1"/>
    <col min="512" max="512" width="54.28515625" style="22" customWidth="1"/>
    <col min="513" max="513" width="22" style="22" customWidth="1"/>
    <col min="514" max="514" width="0" style="22" hidden="1" customWidth="1"/>
    <col min="515" max="515" width="19.28515625" style="22" customWidth="1"/>
    <col min="516" max="516" width="18.28515625" style="22" customWidth="1"/>
    <col min="517" max="517" width="31.140625" style="22" customWidth="1"/>
    <col min="518" max="519" width="12.7109375" style="22" bestFit="1" customWidth="1"/>
    <col min="520" max="520" width="11" style="22" bestFit="1" customWidth="1"/>
    <col min="521" max="766" width="9.7109375" style="22"/>
    <col min="767" max="767" width="5" style="22" customWidth="1"/>
    <col min="768" max="768" width="54.28515625" style="22" customWidth="1"/>
    <col min="769" max="769" width="22" style="22" customWidth="1"/>
    <col min="770" max="770" width="0" style="22" hidden="1" customWidth="1"/>
    <col min="771" max="771" width="19.28515625" style="22" customWidth="1"/>
    <col min="772" max="772" width="18.28515625" style="22" customWidth="1"/>
    <col min="773" max="773" width="31.140625" style="22" customWidth="1"/>
    <col min="774" max="775" width="12.7109375" style="22" bestFit="1" customWidth="1"/>
    <col min="776" max="776" width="11" style="22" bestFit="1" customWidth="1"/>
    <col min="777" max="1022" width="9.7109375" style="22"/>
    <col min="1023" max="1023" width="5" style="22" customWidth="1"/>
    <col min="1024" max="1024" width="54.28515625" style="22" customWidth="1"/>
    <col min="1025" max="1025" width="22" style="22" customWidth="1"/>
    <col min="1026" max="1026" width="0" style="22" hidden="1" customWidth="1"/>
    <col min="1027" max="1027" width="19.28515625" style="22" customWidth="1"/>
    <col min="1028" max="1028" width="18.28515625" style="22" customWidth="1"/>
    <col min="1029" max="1029" width="31.140625" style="22" customWidth="1"/>
    <col min="1030" max="1031" width="12.7109375" style="22" bestFit="1" customWidth="1"/>
    <col min="1032" max="1032" width="11" style="22" bestFit="1" customWidth="1"/>
    <col min="1033" max="1278" width="9.7109375" style="22"/>
    <col min="1279" max="1279" width="5" style="22" customWidth="1"/>
    <col min="1280" max="1280" width="54.28515625" style="22" customWidth="1"/>
    <col min="1281" max="1281" width="22" style="22" customWidth="1"/>
    <col min="1282" max="1282" width="0" style="22" hidden="1" customWidth="1"/>
    <col min="1283" max="1283" width="19.28515625" style="22" customWidth="1"/>
    <col min="1284" max="1284" width="18.28515625" style="22" customWidth="1"/>
    <col min="1285" max="1285" width="31.140625" style="22" customWidth="1"/>
    <col min="1286" max="1287" width="12.7109375" style="22" bestFit="1" customWidth="1"/>
    <col min="1288" max="1288" width="11" style="22" bestFit="1" customWidth="1"/>
    <col min="1289" max="1534" width="9.7109375" style="22"/>
    <col min="1535" max="1535" width="5" style="22" customWidth="1"/>
    <col min="1536" max="1536" width="54.28515625" style="22" customWidth="1"/>
    <col min="1537" max="1537" width="22" style="22" customWidth="1"/>
    <col min="1538" max="1538" width="0" style="22" hidden="1" customWidth="1"/>
    <col min="1539" max="1539" width="19.28515625" style="22" customWidth="1"/>
    <col min="1540" max="1540" width="18.28515625" style="22" customWidth="1"/>
    <col min="1541" max="1541" width="31.140625" style="22" customWidth="1"/>
    <col min="1542" max="1543" width="12.7109375" style="22" bestFit="1" customWidth="1"/>
    <col min="1544" max="1544" width="11" style="22" bestFit="1" customWidth="1"/>
    <col min="1545" max="1790" width="9.7109375" style="22"/>
    <col min="1791" max="1791" width="5" style="22" customWidth="1"/>
    <col min="1792" max="1792" width="54.28515625" style="22" customWidth="1"/>
    <col min="1793" max="1793" width="22" style="22" customWidth="1"/>
    <col min="1794" max="1794" width="0" style="22" hidden="1" customWidth="1"/>
    <col min="1795" max="1795" width="19.28515625" style="22" customWidth="1"/>
    <col min="1796" max="1796" width="18.28515625" style="22" customWidth="1"/>
    <col min="1797" max="1797" width="31.140625" style="22" customWidth="1"/>
    <col min="1798" max="1799" width="12.7109375" style="22" bestFit="1" customWidth="1"/>
    <col min="1800" max="1800" width="11" style="22" bestFit="1" customWidth="1"/>
    <col min="1801" max="2046" width="9.7109375" style="22"/>
    <col min="2047" max="2047" width="5" style="22" customWidth="1"/>
    <col min="2048" max="2048" width="54.28515625" style="22" customWidth="1"/>
    <col min="2049" max="2049" width="22" style="22" customWidth="1"/>
    <col min="2050" max="2050" width="0" style="22" hidden="1" customWidth="1"/>
    <col min="2051" max="2051" width="19.28515625" style="22" customWidth="1"/>
    <col min="2052" max="2052" width="18.28515625" style="22" customWidth="1"/>
    <col min="2053" max="2053" width="31.140625" style="22" customWidth="1"/>
    <col min="2054" max="2055" width="12.7109375" style="22" bestFit="1" customWidth="1"/>
    <col min="2056" max="2056" width="11" style="22" bestFit="1" customWidth="1"/>
    <col min="2057" max="2302" width="9.7109375" style="22"/>
    <col min="2303" max="2303" width="5" style="22" customWidth="1"/>
    <col min="2304" max="2304" width="54.28515625" style="22" customWidth="1"/>
    <col min="2305" max="2305" width="22" style="22" customWidth="1"/>
    <col min="2306" max="2306" width="0" style="22" hidden="1" customWidth="1"/>
    <col min="2307" max="2307" width="19.28515625" style="22" customWidth="1"/>
    <col min="2308" max="2308" width="18.28515625" style="22" customWidth="1"/>
    <col min="2309" max="2309" width="31.140625" style="22" customWidth="1"/>
    <col min="2310" max="2311" width="12.7109375" style="22" bestFit="1" customWidth="1"/>
    <col min="2312" max="2312" width="11" style="22" bestFit="1" customWidth="1"/>
    <col min="2313" max="2558" width="9.7109375" style="22"/>
    <col min="2559" max="2559" width="5" style="22" customWidth="1"/>
    <col min="2560" max="2560" width="54.28515625" style="22" customWidth="1"/>
    <col min="2561" max="2561" width="22" style="22" customWidth="1"/>
    <col min="2562" max="2562" width="0" style="22" hidden="1" customWidth="1"/>
    <col min="2563" max="2563" width="19.28515625" style="22" customWidth="1"/>
    <col min="2564" max="2564" width="18.28515625" style="22" customWidth="1"/>
    <col min="2565" max="2565" width="31.140625" style="22" customWidth="1"/>
    <col min="2566" max="2567" width="12.7109375" style="22" bestFit="1" customWidth="1"/>
    <col min="2568" max="2568" width="11" style="22" bestFit="1" customWidth="1"/>
    <col min="2569" max="2814" width="9.7109375" style="22"/>
    <col min="2815" max="2815" width="5" style="22" customWidth="1"/>
    <col min="2816" max="2816" width="54.28515625" style="22" customWidth="1"/>
    <col min="2817" max="2817" width="22" style="22" customWidth="1"/>
    <col min="2818" max="2818" width="0" style="22" hidden="1" customWidth="1"/>
    <col min="2819" max="2819" width="19.28515625" style="22" customWidth="1"/>
    <col min="2820" max="2820" width="18.28515625" style="22" customWidth="1"/>
    <col min="2821" max="2821" width="31.140625" style="22" customWidth="1"/>
    <col min="2822" max="2823" width="12.7109375" style="22" bestFit="1" customWidth="1"/>
    <col min="2824" max="2824" width="11" style="22" bestFit="1" customWidth="1"/>
    <col min="2825" max="3070" width="9.7109375" style="22"/>
    <col min="3071" max="3071" width="5" style="22" customWidth="1"/>
    <col min="3072" max="3072" width="54.28515625" style="22" customWidth="1"/>
    <col min="3073" max="3073" width="22" style="22" customWidth="1"/>
    <col min="3074" max="3074" width="0" style="22" hidden="1" customWidth="1"/>
    <col min="3075" max="3075" width="19.28515625" style="22" customWidth="1"/>
    <col min="3076" max="3076" width="18.28515625" style="22" customWidth="1"/>
    <col min="3077" max="3077" width="31.140625" style="22" customWidth="1"/>
    <col min="3078" max="3079" width="12.7109375" style="22" bestFit="1" customWidth="1"/>
    <col min="3080" max="3080" width="11" style="22" bestFit="1" customWidth="1"/>
    <col min="3081" max="3326" width="9.7109375" style="22"/>
    <col min="3327" max="3327" width="5" style="22" customWidth="1"/>
    <col min="3328" max="3328" width="54.28515625" style="22" customWidth="1"/>
    <col min="3329" max="3329" width="22" style="22" customWidth="1"/>
    <col min="3330" max="3330" width="0" style="22" hidden="1" customWidth="1"/>
    <col min="3331" max="3331" width="19.28515625" style="22" customWidth="1"/>
    <col min="3332" max="3332" width="18.28515625" style="22" customWidth="1"/>
    <col min="3333" max="3333" width="31.140625" style="22" customWidth="1"/>
    <col min="3334" max="3335" width="12.7109375" style="22" bestFit="1" customWidth="1"/>
    <col min="3336" max="3336" width="11" style="22" bestFit="1" customWidth="1"/>
    <col min="3337" max="3582" width="9.7109375" style="22"/>
    <col min="3583" max="3583" width="5" style="22" customWidth="1"/>
    <col min="3584" max="3584" width="54.28515625" style="22" customWidth="1"/>
    <col min="3585" max="3585" width="22" style="22" customWidth="1"/>
    <col min="3586" max="3586" width="0" style="22" hidden="1" customWidth="1"/>
    <col min="3587" max="3587" width="19.28515625" style="22" customWidth="1"/>
    <col min="3588" max="3588" width="18.28515625" style="22" customWidth="1"/>
    <col min="3589" max="3589" width="31.140625" style="22" customWidth="1"/>
    <col min="3590" max="3591" width="12.7109375" style="22" bestFit="1" customWidth="1"/>
    <col min="3592" max="3592" width="11" style="22" bestFit="1" customWidth="1"/>
    <col min="3593" max="3838" width="9.7109375" style="22"/>
    <col min="3839" max="3839" width="5" style="22" customWidth="1"/>
    <col min="3840" max="3840" width="54.28515625" style="22" customWidth="1"/>
    <col min="3841" max="3841" width="22" style="22" customWidth="1"/>
    <col min="3842" max="3842" width="0" style="22" hidden="1" customWidth="1"/>
    <col min="3843" max="3843" width="19.28515625" style="22" customWidth="1"/>
    <col min="3844" max="3844" width="18.28515625" style="22" customWidth="1"/>
    <col min="3845" max="3845" width="31.140625" style="22" customWidth="1"/>
    <col min="3846" max="3847" width="12.7109375" style="22" bestFit="1" customWidth="1"/>
    <col min="3848" max="3848" width="11" style="22" bestFit="1" customWidth="1"/>
    <col min="3849" max="4094" width="9.7109375" style="22"/>
    <col min="4095" max="4095" width="5" style="22" customWidth="1"/>
    <col min="4096" max="4096" width="54.28515625" style="22" customWidth="1"/>
    <col min="4097" max="4097" width="22" style="22" customWidth="1"/>
    <col min="4098" max="4098" width="0" style="22" hidden="1" customWidth="1"/>
    <col min="4099" max="4099" width="19.28515625" style="22" customWidth="1"/>
    <col min="4100" max="4100" width="18.28515625" style="22" customWidth="1"/>
    <col min="4101" max="4101" width="31.140625" style="22" customWidth="1"/>
    <col min="4102" max="4103" width="12.7109375" style="22" bestFit="1" customWidth="1"/>
    <col min="4104" max="4104" width="11" style="22" bestFit="1" customWidth="1"/>
    <col min="4105" max="4350" width="9.7109375" style="22"/>
    <col min="4351" max="4351" width="5" style="22" customWidth="1"/>
    <col min="4352" max="4352" width="54.28515625" style="22" customWidth="1"/>
    <col min="4353" max="4353" width="22" style="22" customWidth="1"/>
    <col min="4354" max="4354" width="0" style="22" hidden="1" customWidth="1"/>
    <col min="4355" max="4355" width="19.28515625" style="22" customWidth="1"/>
    <col min="4356" max="4356" width="18.28515625" style="22" customWidth="1"/>
    <col min="4357" max="4357" width="31.140625" style="22" customWidth="1"/>
    <col min="4358" max="4359" width="12.7109375" style="22" bestFit="1" customWidth="1"/>
    <col min="4360" max="4360" width="11" style="22" bestFit="1" customWidth="1"/>
    <col min="4361" max="4606" width="9.7109375" style="22"/>
    <col min="4607" max="4607" width="5" style="22" customWidth="1"/>
    <col min="4608" max="4608" width="54.28515625" style="22" customWidth="1"/>
    <col min="4609" max="4609" width="22" style="22" customWidth="1"/>
    <col min="4610" max="4610" width="0" style="22" hidden="1" customWidth="1"/>
    <col min="4611" max="4611" width="19.28515625" style="22" customWidth="1"/>
    <col min="4612" max="4612" width="18.28515625" style="22" customWidth="1"/>
    <col min="4613" max="4613" width="31.140625" style="22" customWidth="1"/>
    <col min="4614" max="4615" width="12.7109375" style="22" bestFit="1" customWidth="1"/>
    <col min="4616" max="4616" width="11" style="22" bestFit="1" customWidth="1"/>
    <col min="4617" max="4862" width="9.7109375" style="22"/>
    <col min="4863" max="4863" width="5" style="22" customWidth="1"/>
    <col min="4864" max="4864" width="54.28515625" style="22" customWidth="1"/>
    <col min="4865" max="4865" width="22" style="22" customWidth="1"/>
    <col min="4866" max="4866" width="0" style="22" hidden="1" customWidth="1"/>
    <col min="4867" max="4867" width="19.28515625" style="22" customWidth="1"/>
    <col min="4868" max="4868" width="18.28515625" style="22" customWidth="1"/>
    <col min="4869" max="4869" width="31.140625" style="22" customWidth="1"/>
    <col min="4870" max="4871" width="12.7109375" style="22" bestFit="1" customWidth="1"/>
    <col min="4872" max="4872" width="11" style="22" bestFit="1" customWidth="1"/>
    <col min="4873" max="5118" width="9.7109375" style="22"/>
    <col min="5119" max="5119" width="5" style="22" customWidth="1"/>
    <col min="5120" max="5120" width="54.28515625" style="22" customWidth="1"/>
    <col min="5121" max="5121" width="22" style="22" customWidth="1"/>
    <col min="5122" max="5122" width="0" style="22" hidden="1" customWidth="1"/>
    <col min="5123" max="5123" width="19.28515625" style="22" customWidth="1"/>
    <col min="5124" max="5124" width="18.28515625" style="22" customWidth="1"/>
    <col min="5125" max="5125" width="31.140625" style="22" customWidth="1"/>
    <col min="5126" max="5127" width="12.7109375" style="22" bestFit="1" customWidth="1"/>
    <col min="5128" max="5128" width="11" style="22" bestFit="1" customWidth="1"/>
    <col min="5129" max="5374" width="9.7109375" style="22"/>
    <col min="5375" max="5375" width="5" style="22" customWidth="1"/>
    <col min="5376" max="5376" width="54.28515625" style="22" customWidth="1"/>
    <col min="5377" max="5377" width="22" style="22" customWidth="1"/>
    <col min="5378" max="5378" width="0" style="22" hidden="1" customWidth="1"/>
    <col min="5379" max="5379" width="19.28515625" style="22" customWidth="1"/>
    <col min="5380" max="5380" width="18.28515625" style="22" customWidth="1"/>
    <col min="5381" max="5381" width="31.140625" style="22" customWidth="1"/>
    <col min="5382" max="5383" width="12.7109375" style="22" bestFit="1" customWidth="1"/>
    <col min="5384" max="5384" width="11" style="22" bestFit="1" customWidth="1"/>
    <col min="5385" max="5630" width="9.7109375" style="22"/>
    <col min="5631" max="5631" width="5" style="22" customWidth="1"/>
    <col min="5632" max="5632" width="54.28515625" style="22" customWidth="1"/>
    <col min="5633" max="5633" width="22" style="22" customWidth="1"/>
    <col min="5634" max="5634" width="0" style="22" hidden="1" customWidth="1"/>
    <col min="5635" max="5635" width="19.28515625" style="22" customWidth="1"/>
    <col min="5636" max="5636" width="18.28515625" style="22" customWidth="1"/>
    <col min="5637" max="5637" width="31.140625" style="22" customWidth="1"/>
    <col min="5638" max="5639" width="12.7109375" style="22" bestFit="1" customWidth="1"/>
    <col min="5640" max="5640" width="11" style="22" bestFit="1" customWidth="1"/>
    <col min="5641" max="5886" width="9.7109375" style="22"/>
    <col min="5887" max="5887" width="5" style="22" customWidth="1"/>
    <col min="5888" max="5888" width="54.28515625" style="22" customWidth="1"/>
    <col min="5889" max="5889" width="22" style="22" customWidth="1"/>
    <col min="5890" max="5890" width="0" style="22" hidden="1" customWidth="1"/>
    <col min="5891" max="5891" width="19.28515625" style="22" customWidth="1"/>
    <col min="5892" max="5892" width="18.28515625" style="22" customWidth="1"/>
    <col min="5893" max="5893" width="31.140625" style="22" customWidth="1"/>
    <col min="5894" max="5895" width="12.7109375" style="22" bestFit="1" customWidth="1"/>
    <col min="5896" max="5896" width="11" style="22" bestFit="1" customWidth="1"/>
    <col min="5897" max="6142" width="9.7109375" style="22"/>
    <col min="6143" max="6143" width="5" style="22" customWidth="1"/>
    <col min="6144" max="6144" width="54.28515625" style="22" customWidth="1"/>
    <col min="6145" max="6145" width="22" style="22" customWidth="1"/>
    <col min="6146" max="6146" width="0" style="22" hidden="1" customWidth="1"/>
    <col min="6147" max="6147" width="19.28515625" style="22" customWidth="1"/>
    <col min="6148" max="6148" width="18.28515625" style="22" customWidth="1"/>
    <col min="6149" max="6149" width="31.140625" style="22" customWidth="1"/>
    <col min="6150" max="6151" width="12.7109375" style="22" bestFit="1" customWidth="1"/>
    <col min="6152" max="6152" width="11" style="22" bestFit="1" customWidth="1"/>
    <col min="6153" max="6398" width="9.7109375" style="22"/>
    <col min="6399" max="6399" width="5" style="22" customWidth="1"/>
    <col min="6400" max="6400" width="54.28515625" style="22" customWidth="1"/>
    <col min="6401" max="6401" width="22" style="22" customWidth="1"/>
    <col min="6402" max="6402" width="0" style="22" hidden="1" customWidth="1"/>
    <col min="6403" max="6403" width="19.28515625" style="22" customWidth="1"/>
    <col min="6404" max="6404" width="18.28515625" style="22" customWidth="1"/>
    <col min="6405" max="6405" width="31.140625" style="22" customWidth="1"/>
    <col min="6406" max="6407" width="12.7109375" style="22" bestFit="1" customWidth="1"/>
    <col min="6408" max="6408" width="11" style="22" bestFit="1" customWidth="1"/>
    <col min="6409" max="6654" width="9.7109375" style="22"/>
    <col min="6655" max="6655" width="5" style="22" customWidth="1"/>
    <col min="6656" max="6656" width="54.28515625" style="22" customWidth="1"/>
    <col min="6657" max="6657" width="22" style="22" customWidth="1"/>
    <col min="6658" max="6658" width="0" style="22" hidden="1" customWidth="1"/>
    <col min="6659" max="6659" width="19.28515625" style="22" customWidth="1"/>
    <col min="6660" max="6660" width="18.28515625" style="22" customWidth="1"/>
    <col min="6661" max="6661" width="31.140625" style="22" customWidth="1"/>
    <col min="6662" max="6663" width="12.7109375" style="22" bestFit="1" customWidth="1"/>
    <col min="6664" max="6664" width="11" style="22" bestFit="1" customWidth="1"/>
    <col min="6665" max="6910" width="9.7109375" style="22"/>
    <col min="6911" max="6911" width="5" style="22" customWidth="1"/>
    <col min="6912" max="6912" width="54.28515625" style="22" customWidth="1"/>
    <col min="6913" max="6913" width="22" style="22" customWidth="1"/>
    <col min="6914" max="6914" width="0" style="22" hidden="1" customWidth="1"/>
    <col min="6915" max="6915" width="19.28515625" style="22" customWidth="1"/>
    <col min="6916" max="6916" width="18.28515625" style="22" customWidth="1"/>
    <col min="6917" max="6917" width="31.140625" style="22" customWidth="1"/>
    <col min="6918" max="6919" width="12.7109375" style="22" bestFit="1" customWidth="1"/>
    <col min="6920" max="6920" width="11" style="22" bestFit="1" customWidth="1"/>
    <col min="6921" max="7166" width="9.7109375" style="22"/>
    <col min="7167" max="7167" width="5" style="22" customWidth="1"/>
    <col min="7168" max="7168" width="54.28515625" style="22" customWidth="1"/>
    <col min="7169" max="7169" width="22" style="22" customWidth="1"/>
    <col min="7170" max="7170" width="0" style="22" hidden="1" customWidth="1"/>
    <col min="7171" max="7171" width="19.28515625" style="22" customWidth="1"/>
    <col min="7172" max="7172" width="18.28515625" style="22" customWidth="1"/>
    <col min="7173" max="7173" width="31.140625" style="22" customWidth="1"/>
    <col min="7174" max="7175" width="12.7109375" style="22" bestFit="1" customWidth="1"/>
    <col min="7176" max="7176" width="11" style="22" bestFit="1" customWidth="1"/>
    <col min="7177" max="7422" width="9.7109375" style="22"/>
    <col min="7423" max="7423" width="5" style="22" customWidth="1"/>
    <col min="7424" max="7424" width="54.28515625" style="22" customWidth="1"/>
    <col min="7425" max="7425" width="22" style="22" customWidth="1"/>
    <col min="7426" max="7426" width="0" style="22" hidden="1" customWidth="1"/>
    <col min="7427" max="7427" width="19.28515625" style="22" customWidth="1"/>
    <col min="7428" max="7428" width="18.28515625" style="22" customWidth="1"/>
    <col min="7429" max="7429" width="31.140625" style="22" customWidth="1"/>
    <col min="7430" max="7431" width="12.7109375" style="22" bestFit="1" customWidth="1"/>
    <col min="7432" max="7432" width="11" style="22" bestFit="1" customWidth="1"/>
    <col min="7433" max="7678" width="9.7109375" style="22"/>
    <col min="7679" max="7679" width="5" style="22" customWidth="1"/>
    <col min="7680" max="7680" width="54.28515625" style="22" customWidth="1"/>
    <col min="7681" max="7681" width="22" style="22" customWidth="1"/>
    <col min="7682" max="7682" width="0" style="22" hidden="1" customWidth="1"/>
    <col min="7683" max="7683" width="19.28515625" style="22" customWidth="1"/>
    <col min="7684" max="7684" width="18.28515625" style="22" customWidth="1"/>
    <col min="7685" max="7685" width="31.140625" style="22" customWidth="1"/>
    <col min="7686" max="7687" width="12.7109375" style="22" bestFit="1" customWidth="1"/>
    <col min="7688" max="7688" width="11" style="22" bestFit="1" customWidth="1"/>
    <col min="7689" max="7934" width="9.7109375" style="22"/>
    <col min="7935" max="7935" width="5" style="22" customWidth="1"/>
    <col min="7936" max="7936" width="54.28515625" style="22" customWidth="1"/>
    <col min="7937" max="7937" width="22" style="22" customWidth="1"/>
    <col min="7938" max="7938" width="0" style="22" hidden="1" customWidth="1"/>
    <col min="7939" max="7939" width="19.28515625" style="22" customWidth="1"/>
    <col min="7940" max="7940" width="18.28515625" style="22" customWidth="1"/>
    <col min="7941" max="7941" width="31.140625" style="22" customWidth="1"/>
    <col min="7942" max="7943" width="12.7109375" style="22" bestFit="1" customWidth="1"/>
    <col min="7944" max="7944" width="11" style="22" bestFit="1" customWidth="1"/>
    <col min="7945" max="8190" width="9.7109375" style="22"/>
    <col min="8191" max="8191" width="5" style="22" customWidth="1"/>
    <col min="8192" max="8192" width="54.28515625" style="22" customWidth="1"/>
    <col min="8193" max="8193" width="22" style="22" customWidth="1"/>
    <col min="8194" max="8194" width="0" style="22" hidden="1" customWidth="1"/>
    <col min="8195" max="8195" width="19.28515625" style="22" customWidth="1"/>
    <col min="8196" max="8196" width="18.28515625" style="22" customWidth="1"/>
    <col min="8197" max="8197" width="31.140625" style="22" customWidth="1"/>
    <col min="8198" max="8199" width="12.7109375" style="22" bestFit="1" customWidth="1"/>
    <col min="8200" max="8200" width="11" style="22" bestFit="1" customWidth="1"/>
    <col min="8201" max="8446" width="9.7109375" style="22"/>
    <col min="8447" max="8447" width="5" style="22" customWidth="1"/>
    <col min="8448" max="8448" width="54.28515625" style="22" customWidth="1"/>
    <col min="8449" max="8449" width="22" style="22" customWidth="1"/>
    <col min="8450" max="8450" width="0" style="22" hidden="1" customWidth="1"/>
    <col min="8451" max="8451" width="19.28515625" style="22" customWidth="1"/>
    <col min="8452" max="8452" width="18.28515625" style="22" customWidth="1"/>
    <col min="8453" max="8453" width="31.140625" style="22" customWidth="1"/>
    <col min="8454" max="8455" width="12.7109375" style="22" bestFit="1" customWidth="1"/>
    <col min="8456" max="8456" width="11" style="22" bestFit="1" customWidth="1"/>
    <col min="8457" max="8702" width="9.7109375" style="22"/>
    <col min="8703" max="8703" width="5" style="22" customWidth="1"/>
    <col min="8704" max="8704" width="54.28515625" style="22" customWidth="1"/>
    <col min="8705" max="8705" width="22" style="22" customWidth="1"/>
    <col min="8706" max="8706" width="0" style="22" hidden="1" customWidth="1"/>
    <col min="8707" max="8707" width="19.28515625" style="22" customWidth="1"/>
    <col min="8708" max="8708" width="18.28515625" style="22" customWidth="1"/>
    <col min="8709" max="8709" width="31.140625" style="22" customWidth="1"/>
    <col min="8710" max="8711" width="12.7109375" style="22" bestFit="1" customWidth="1"/>
    <col min="8712" max="8712" width="11" style="22" bestFit="1" customWidth="1"/>
    <col min="8713" max="8958" width="9.7109375" style="22"/>
    <col min="8959" max="8959" width="5" style="22" customWidth="1"/>
    <col min="8960" max="8960" width="54.28515625" style="22" customWidth="1"/>
    <col min="8961" max="8961" width="22" style="22" customWidth="1"/>
    <col min="8962" max="8962" width="0" style="22" hidden="1" customWidth="1"/>
    <col min="8963" max="8963" width="19.28515625" style="22" customWidth="1"/>
    <col min="8964" max="8964" width="18.28515625" style="22" customWidth="1"/>
    <col min="8965" max="8965" width="31.140625" style="22" customWidth="1"/>
    <col min="8966" max="8967" width="12.7109375" style="22" bestFit="1" customWidth="1"/>
    <col min="8968" max="8968" width="11" style="22" bestFit="1" customWidth="1"/>
    <col min="8969" max="9214" width="9.7109375" style="22"/>
    <col min="9215" max="9215" width="5" style="22" customWidth="1"/>
    <col min="9216" max="9216" width="54.28515625" style="22" customWidth="1"/>
    <col min="9217" max="9217" width="22" style="22" customWidth="1"/>
    <col min="9218" max="9218" width="0" style="22" hidden="1" customWidth="1"/>
    <col min="9219" max="9219" width="19.28515625" style="22" customWidth="1"/>
    <col min="9220" max="9220" width="18.28515625" style="22" customWidth="1"/>
    <col min="9221" max="9221" width="31.140625" style="22" customWidth="1"/>
    <col min="9222" max="9223" width="12.7109375" style="22" bestFit="1" customWidth="1"/>
    <col min="9224" max="9224" width="11" style="22" bestFit="1" customWidth="1"/>
    <col min="9225" max="9470" width="9.7109375" style="22"/>
    <col min="9471" max="9471" width="5" style="22" customWidth="1"/>
    <col min="9472" max="9472" width="54.28515625" style="22" customWidth="1"/>
    <col min="9473" max="9473" width="22" style="22" customWidth="1"/>
    <col min="9474" max="9474" width="0" style="22" hidden="1" customWidth="1"/>
    <col min="9475" max="9475" width="19.28515625" style="22" customWidth="1"/>
    <col min="9476" max="9476" width="18.28515625" style="22" customWidth="1"/>
    <col min="9477" max="9477" width="31.140625" style="22" customWidth="1"/>
    <col min="9478" max="9479" width="12.7109375" style="22" bestFit="1" customWidth="1"/>
    <col min="9480" max="9480" width="11" style="22" bestFit="1" customWidth="1"/>
    <col min="9481" max="9726" width="9.7109375" style="22"/>
    <col min="9727" max="9727" width="5" style="22" customWidth="1"/>
    <col min="9728" max="9728" width="54.28515625" style="22" customWidth="1"/>
    <col min="9729" max="9729" width="22" style="22" customWidth="1"/>
    <col min="9730" max="9730" width="0" style="22" hidden="1" customWidth="1"/>
    <col min="9731" max="9731" width="19.28515625" style="22" customWidth="1"/>
    <col min="9732" max="9732" width="18.28515625" style="22" customWidth="1"/>
    <col min="9733" max="9733" width="31.140625" style="22" customWidth="1"/>
    <col min="9734" max="9735" width="12.7109375" style="22" bestFit="1" customWidth="1"/>
    <col min="9736" max="9736" width="11" style="22" bestFit="1" customWidth="1"/>
    <col min="9737" max="9982" width="9.7109375" style="22"/>
    <col min="9983" max="9983" width="5" style="22" customWidth="1"/>
    <col min="9984" max="9984" width="54.28515625" style="22" customWidth="1"/>
    <col min="9985" max="9985" width="22" style="22" customWidth="1"/>
    <col min="9986" max="9986" width="0" style="22" hidden="1" customWidth="1"/>
    <col min="9987" max="9987" width="19.28515625" style="22" customWidth="1"/>
    <col min="9988" max="9988" width="18.28515625" style="22" customWidth="1"/>
    <col min="9989" max="9989" width="31.140625" style="22" customWidth="1"/>
    <col min="9990" max="9991" width="12.7109375" style="22" bestFit="1" customWidth="1"/>
    <col min="9992" max="9992" width="11" style="22" bestFit="1" customWidth="1"/>
    <col min="9993" max="10238" width="9.7109375" style="22"/>
    <col min="10239" max="10239" width="5" style="22" customWidth="1"/>
    <col min="10240" max="10240" width="54.28515625" style="22" customWidth="1"/>
    <col min="10241" max="10241" width="22" style="22" customWidth="1"/>
    <col min="10242" max="10242" width="0" style="22" hidden="1" customWidth="1"/>
    <col min="10243" max="10243" width="19.28515625" style="22" customWidth="1"/>
    <col min="10244" max="10244" width="18.28515625" style="22" customWidth="1"/>
    <col min="10245" max="10245" width="31.140625" style="22" customWidth="1"/>
    <col min="10246" max="10247" width="12.7109375" style="22" bestFit="1" customWidth="1"/>
    <col min="10248" max="10248" width="11" style="22" bestFit="1" customWidth="1"/>
    <col min="10249" max="10494" width="9.7109375" style="22"/>
    <col min="10495" max="10495" width="5" style="22" customWidth="1"/>
    <col min="10496" max="10496" width="54.28515625" style="22" customWidth="1"/>
    <col min="10497" max="10497" width="22" style="22" customWidth="1"/>
    <col min="10498" max="10498" width="0" style="22" hidden="1" customWidth="1"/>
    <col min="10499" max="10499" width="19.28515625" style="22" customWidth="1"/>
    <col min="10500" max="10500" width="18.28515625" style="22" customWidth="1"/>
    <col min="10501" max="10501" width="31.140625" style="22" customWidth="1"/>
    <col min="10502" max="10503" width="12.7109375" style="22" bestFit="1" customWidth="1"/>
    <col min="10504" max="10504" width="11" style="22" bestFit="1" customWidth="1"/>
    <col min="10505" max="10750" width="9.7109375" style="22"/>
    <col min="10751" max="10751" width="5" style="22" customWidth="1"/>
    <col min="10752" max="10752" width="54.28515625" style="22" customWidth="1"/>
    <col min="10753" max="10753" width="22" style="22" customWidth="1"/>
    <col min="10754" max="10754" width="0" style="22" hidden="1" customWidth="1"/>
    <col min="10755" max="10755" width="19.28515625" style="22" customWidth="1"/>
    <col min="10756" max="10756" width="18.28515625" style="22" customWidth="1"/>
    <col min="10757" max="10757" width="31.140625" style="22" customWidth="1"/>
    <col min="10758" max="10759" width="12.7109375" style="22" bestFit="1" customWidth="1"/>
    <col min="10760" max="10760" width="11" style="22" bestFit="1" customWidth="1"/>
    <col min="10761" max="11006" width="9.7109375" style="22"/>
    <col min="11007" max="11007" width="5" style="22" customWidth="1"/>
    <col min="11008" max="11008" width="54.28515625" style="22" customWidth="1"/>
    <col min="11009" max="11009" width="22" style="22" customWidth="1"/>
    <col min="11010" max="11010" width="0" style="22" hidden="1" customWidth="1"/>
    <col min="11011" max="11011" width="19.28515625" style="22" customWidth="1"/>
    <col min="11012" max="11012" width="18.28515625" style="22" customWidth="1"/>
    <col min="11013" max="11013" width="31.140625" style="22" customWidth="1"/>
    <col min="11014" max="11015" width="12.7109375" style="22" bestFit="1" customWidth="1"/>
    <col min="11016" max="11016" width="11" style="22" bestFit="1" customWidth="1"/>
    <col min="11017" max="11262" width="9.7109375" style="22"/>
    <col min="11263" max="11263" width="5" style="22" customWidth="1"/>
    <col min="11264" max="11264" width="54.28515625" style="22" customWidth="1"/>
    <col min="11265" max="11265" width="22" style="22" customWidth="1"/>
    <col min="11266" max="11266" width="0" style="22" hidden="1" customWidth="1"/>
    <col min="11267" max="11267" width="19.28515625" style="22" customWidth="1"/>
    <col min="11268" max="11268" width="18.28515625" style="22" customWidth="1"/>
    <col min="11269" max="11269" width="31.140625" style="22" customWidth="1"/>
    <col min="11270" max="11271" width="12.7109375" style="22" bestFit="1" customWidth="1"/>
    <col min="11272" max="11272" width="11" style="22" bestFit="1" customWidth="1"/>
    <col min="11273" max="11518" width="9.7109375" style="22"/>
    <col min="11519" max="11519" width="5" style="22" customWidth="1"/>
    <col min="11520" max="11520" width="54.28515625" style="22" customWidth="1"/>
    <col min="11521" max="11521" width="22" style="22" customWidth="1"/>
    <col min="11522" max="11522" width="0" style="22" hidden="1" customWidth="1"/>
    <col min="11523" max="11523" width="19.28515625" style="22" customWidth="1"/>
    <col min="11524" max="11524" width="18.28515625" style="22" customWidth="1"/>
    <col min="11525" max="11525" width="31.140625" style="22" customWidth="1"/>
    <col min="11526" max="11527" width="12.7109375" style="22" bestFit="1" customWidth="1"/>
    <col min="11528" max="11528" width="11" style="22" bestFit="1" customWidth="1"/>
    <col min="11529" max="11774" width="9.7109375" style="22"/>
    <col min="11775" max="11775" width="5" style="22" customWidth="1"/>
    <col min="11776" max="11776" width="54.28515625" style="22" customWidth="1"/>
    <col min="11777" max="11777" width="22" style="22" customWidth="1"/>
    <col min="11778" max="11778" width="0" style="22" hidden="1" customWidth="1"/>
    <col min="11779" max="11779" width="19.28515625" style="22" customWidth="1"/>
    <col min="11780" max="11780" width="18.28515625" style="22" customWidth="1"/>
    <col min="11781" max="11781" width="31.140625" style="22" customWidth="1"/>
    <col min="11782" max="11783" width="12.7109375" style="22" bestFit="1" customWidth="1"/>
    <col min="11784" max="11784" width="11" style="22" bestFit="1" customWidth="1"/>
    <col min="11785" max="12030" width="9.7109375" style="22"/>
    <col min="12031" max="12031" width="5" style="22" customWidth="1"/>
    <col min="12032" max="12032" width="54.28515625" style="22" customWidth="1"/>
    <col min="12033" max="12033" width="22" style="22" customWidth="1"/>
    <col min="12034" max="12034" width="0" style="22" hidden="1" customWidth="1"/>
    <col min="12035" max="12035" width="19.28515625" style="22" customWidth="1"/>
    <col min="12036" max="12036" width="18.28515625" style="22" customWidth="1"/>
    <col min="12037" max="12037" width="31.140625" style="22" customWidth="1"/>
    <col min="12038" max="12039" width="12.7109375" style="22" bestFit="1" customWidth="1"/>
    <col min="12040" max="12040" width="11" style="22" bestFit="1" customWidth="1"/>
    <col min="12041" max="12286" width="9.7109375" style="22"/>
    <col min="12287" max="12287" width="5" style="22" customWidth="1"/>
    <col min="12288" max="12288" width="54.28515625" style="22" customWidth="1"/>
    <col min="12289" max="12289" width="22" style="22" customWidth="1"/>
    <col min="12290" max="12290" width="0" style="22" hidden="1" customWidth="1"/>
    <col min="12291" max="12291" width="19.28515625" style="22" customWidth="1"/>
    <col min="12292" max="12292" width="18.28515625" style="22" customWidth="1"/>
    <col min="12293" max="12293" width="31.140625" style="22" customWidth="1"/>
    <col min="12294" max="12295" width="12.7109375" style="22" bestFit="1" customWidth="1"/>
    <col min="12296" max="12296" width="11" style="22" bestFit="1" customWidth="1"/>
    <col min="12297" max="12542" width="9.7109375" style="22"/>
    <col min="12543" max="12543" width="5" style="22" customWidth="1"/>
    <col min="12544" max="12544" width="54.28515625" style="22" customWidth="1"/>
    <col min="12545" max="12545" width="22" style="22" customWidth="1"/>
    <col min="12546" max="12546" width="0" style="22" hidden="1" customWidth="1"/>
    <col min="12547" max="12547" width="19.28515625" style="22" customWidth="1"/>
    <col min="12548" max="12548" width="18.28515625" style="22" customWidth="1"/>
    <col min="12549" max="12549" width="31.140625" style="22" customWidth="1"/>
    <col min="12550" max="12551" width="12.7109375" style="22" bestFit="1" customWidth="1"/>
    <col min="12552" max="12552" width="11" style="22" bestFit="1" customWidth="1"/>
    <col min="12553" max="12798" width="9.7109375" style="22"/>
    <col min="12799" max="12799" width="5" style="22" customWidth="1"/>
    <col min="12800" max="12800" width="54.28515625" style="22" customWidth="1"/>
    <col min="12801" max="12801" width="22" style="22" customWidth="1"/>
    <col min="12802" max="12802" width="0" style="22" hidden="1" customWidth="1"/>
    <col min="12803" max="12803" width="19.28515625" style="22" customWidth="1"/>
    <col min="12804" max="12804" width="18.28515625" style="22" customWidth="1"/>
    <col min="12805" max="12805" width="31.140625" style="22" customWidth="1"/>
    <col min="12806" max="12807" width="12.7109375" style="22" bestFit="1" customWidth="1"/>
    <col min="12808" max="12808" width="11" style="22" bestFit="1" customWidth="1"/>
    <col min="12809" max="13054" width="9.7109375" style="22"/>
    <col min="13055" max="13055" width="5" style="22" customWidth="1"/>
    <col min="13056" max="13056" width="54.28515625" style="22" customWidth="1"/>
    <col min="13057" max="13057" width="22" style="22" customWidth="1"/>
    <col min="13058" max="13058" width="0" style="22" hidden="1" customWidth="1"/>
    <col min="13059" max="13059" width="19.28515625" style="22" customWidth="1"/>
    <col min="13060" max="13060" width="18.28515625" style="22" customWidth="1"/>
    <col min="13061" max="13061" width="31.140625" style="22" customWidth="1"/>
    <col min="13062" max="13063" width="12.7109375" style="22" bestFit="1" customWidth="1"/>
    <col min="13064" max="13064" width="11" style="22" bestFit="1" customWidth="1"/>
    <col min="13065" max="13310" width="9.7109375" style="22"/>
    <col min="13311" max="13311" width="5" style="22" customWidth="1"/>
    <col min="13312" max="13312" width="54.28515625" style="22" customWidth="1"/>
    <col min="13313" max="13313" width="22" style="22" customWidth="1"/>
    <col min="13314" max="13314" width="0" style="22" hidden="1" customWidth="1"/>
    <col min="13315" max="13315" width="19.28515625" style="22" customWidth="1"/>
    <col min="13316" max="13316" width="18.28515625" style="22" customWidth="1"/>
    <col min="13317" max="13317" width="31.140625" style="22" customWidth="1"/>
    <col min="13318" max="13319" width="12.7109375" style="22" bestFit="1" customWidth="1"/>
    <col min="13320" max="13320" width="11" style="22" bestFit="1" customWidth="1"/>
    <col min="13321" max="13566" width="9.7109375" style="22"/>
    <col min="13567" max="13567" width="5" style="22" customWidth="1"/>
    <col min="13568" max="13568" width="54.28515625" style="22" customWidth="1"/>
    <col min="13569" max="13569" width="22" style="22" customWidth="1"/>
    <col min="13570" max="13570" width="0" style="22" hidden="1" customWidth="1"/>
    <col min="13571" max="13571" width="19.28515625" style="22" customWidth="1"/>
    <col min="13572" max="13572" width="18.28515625" style="22" customWidth="1"/>
    <col min="13573" max="13573" width="31.140625" style="22" customWidth="1"/>
    <col min="13574" max="13575" width="12.7109375" style="22" bestFit="1" customWidth="1"/>
    <col min="13576" max="13576" width="11" style="22" bestFit="1" customWidth="1"/>
    <col min="13577" max="13822" width="9.7109375" style="22"/>
    <col min="13823" max="13823" width="5" style="22" customWidth="1"/>
    <col min="13824" max="13824" width="54.28515625" style="22" customWidth="1"/>
    <col min="13825" max="13825" width="22" style="22" customWidth="1"/>
    <col min="13826" max="13826" width="0" style="22" hidden="1" customWidth="1"/>
    <col min="13827" max="13827" width="19.28515625" style="22" customWidth="1"/>
    <col min="13828" max="13828" width="18.28515625" style="22" customWidth="1"/>
    <col min="13829" max="13829" width="31.140625" style="22" customWidth="1"/>
    <col min="13830" max="13831" width="12.7109375" style="22" bestFit="1" customWidth="1"/>
    <col min="13832" max="13832" width="11" style="22" bestFit="1" customWidth="1"/>
    <col min="13833" max="14078" width="9.7109375" style="22"/>
    <col min="14079" max="14079" width="5" style="22" customWidth="1"/>
    <col min="14080" max="14080" width="54.28515625" style="22" customWidth="1"/>
    <col min="14081" max="14081" width="22" style="22" customWidth="1"/>
    <col min="14082" max="14082" width="0" style="22" hidden="1" customWidth="1"/>
    <col min="14083" max="14083" width="19.28515625" style="22" customWidth="1"/>
    <col min="14084" max="14084" width="18.28515625" style="22" customWidth="1"/>
    <col min="14085" max="14085" width="31.140625" style="22" customWidth="1"/>
    <col min="14086" max="14087" width="12.7109375" style="22" bestFit="1" customWidth="1"/>
    <col min="14088" max="14088" width="11" style="22" bestFit="1" customWidth="1"/>
    <col min="14089" max="14334" width="9.7109375" style="22"/>
    <col min="14335" max="14335" width="5" style="22" customWidth="1"/>
    <col min="14336" max="14336" width="54.28515625" style="22" customWidth="1"/>
    <col min="14337" max="14337" width="22" style="22" customWidth="1"/>
    <col min="14338" max="14338" width="0" style="22" hidden="1" customWidth="1"/>
    <col min="14339" max="14339" width="19.28515625" style="22" customWidth="1"/>
    <col min="14340" max="14340" width="18.28515625" style="22" customWidth="1"/>
    <col min="14341" max="14341" width="31.140625" style="22" customWidth="1"/>
    <col min="14342" max="14343" width="12.7109375" style="22" bestFit="1" customWidth="1"/>
    <col min="14344" max="14344" width="11" style="22" bestFit="1" customWidth="1"/>
    <col min="14345" max="14590" width="9.7109375" style="22"/>
    <col min="14591" max="14591" width="5" style="22" customWidth="1"/>
    <col min="14592" max="14592" width="54.28515625" style="22" customWidth="1"/>
    <col min="14593" max="14593" width="22" style="22" customWidth="1"/>
    <col min="14594" max="14594" width="0" style="22" hidden="1" customWidth="1"/>
    <col min="14595" max="14595" width="19.28515625" style="22" customWidth="1"/>
    <col min="14596" max="14596" width="18.28515625" style="22" customWidth="1"/>
    <col min="14597" max="14597" width="31.140625" style="22" customWidth="1"/>
    <col min="14598" max="14599" width="12.7109375" style="22" bestFit="1" customWidth="1"/>
    <col min="14600" max="14600" width="11" style="22" bestFit="1" customWidth="1"/>
    <col min="14601" max="14846" width="9.7109375" style="22"/>
    <col min="14847" max="14847" width="5" style="22" customWidth="1"/>
    <col min="14848" max="14848" width="54.28515625" style="22" customWidth="1"/>
    <col min="14849" max="14849" width="22" style="22" customWidth="1"/>
    <col min="14850" max="14850" width="0" style="22" hidden="1" customWidth="1"/>
    <col min="14851" max="14851" width="19.28515625" style="22" customWidth="1"/>
    <col min="14852" max="14852" width="18.28515625" style="22" customWidth="1"/>
    <col min="14853" max="14853" width="31.140625" style="22" customWidth="1"/>
    <col min="14854" max="14855" width="12.7109375" style="22" bestFit="1" customWidth="1"/>
    <col min="14856" max="14856" width="11" style="22" bestFit="1" customWidth="1"/>
    <col min="14857" max="15102" width="9.7109375" style="22"/>
    <col min="15103" max="15103" width="5" style="22" customWidth="1"/>
    <col min="15104" max="15104" width="54.28515625" style="22" customWidth="1"/>
    <col min="15105" max="15105" width="22" style="22" customWidth="1"/>
    <col min="15106" max="15106" width="0" style="22" hidden="1" customWidth="1"/>
    <col min="15107" max="15107" width="19.28515625" style="22" customWidth="1"/>
    <col min="15108" max="15108" width="18.28515625" style="22" customWidth="1"/>
    <col min="15109" max="15109" width="31.140625" style="22" customWidth="1"/>
    <col min="15110" max="15111" width="12.7109375" style="22" bestFit="1" customWidth="1"/>
    <col min="15112" max="15112" width="11" style="22" bestFit="1" customWidth="1"/>
    <col min="15113" max="15358" width="9.7109375" style="22"/>
    <col min="15359" max="15359" width="5" style="22" customWidth="1"/>
    <col min="15360" max="15360" width="54.28515625" style="22" customWidth="1"/>
    <col min="15361" max="15361" width="22" style="22" customWidth="1"/>
    <col min="15362" max="15362" width="0" style="22" hidden="1" customWidth="1"/>
    <col min="15363" max="15363" width="19.28515625" style="22" customWidth="1"/>
    <col min="15364" max="15364" width="18.28515625" style="22" customWidth="1"/>
    <col min="15365" max="15365" width="31.140625" style="22" customWidth="1"/>
    <col min="15366" max="15367" width="12.7109375" style="22" bestFit="1" customWidth="1"/>
    <col min="15368" max="15368" width="11" style="22" bestFit="1" customWidth="1"/>
    <col min="15369" max="15614" width="9.7109375" style="22"/>
    <col min="15615" max="15615" width="5" style="22" customWidth="1"/>
    <col min="15616" max="15616" width="54.28515625" style="22" customWidth="1"/>
    <col min="15617" max="15617" width="22" style="22" customWidth="1"/>
    <col min="15618" max="15618" width="0" style="22" hidden="1" customWidth="1"/>
    <col min="15619" max="15619" width="19.28515625" style="22" customWidth="1"/>
    <col min="15620" max="15620" width="18.28515625" style="22" customWidth="1"/>
    <col min="15621" max="15621" width="31.140625" style="22" customWidth="1"/>
    <col min="15622" max="15623" width="12.7109375" style="22" bestFit="1" customWidth="1"/>
    <col min="15624" max="15624" width="11" style="22" bestFit="1" customWidth="1"/>
    <col min="15625" max="15870" width="9.7109375" style="22"/>
    <col min="15871" max="15871" width="5" style="22" customWidth="1"/>
    <col min="15872" max="15872" width="54.28515625" style="22" customWidth="1"/>
    <col min="15873" max="15873" width="22" style="22" customWidth="1"/>
    <col min="15874" max="15874" width="0" style="22" hidden="1" customWidth="1"/>
    <col min="15875" max="15875" width="19.28515625" style="22" customWidth="1"/>
    <col min="15876" max="15876" width="18.28515625" style="22" customWidth="1"/>
    <col min="15877" max="15877" width="31.140625" style="22" customWidth="1"/>
    <col min="15878" max="15879" width="12.7109375" style="22" bestFit="1" customWidth="1"/>
    <col min="15880" max="15880" width="11" style="22" bestFit="1" customWidth="1"/>
    <col min="15881" max="16126" width="9.7109375" style="22"/>
    <col min="16127" max="16127" width="5" style="22" customWidth="1"/>
    <col min="16128" max="16128" width="54.28515625" style="22" customWidth="1"/>
    <col min="16129" max="16129" width="22" style="22" customWidth="1"/>
    <col min="16130" max="16130" width="0" style="22" hidden="1" customWidth="1"/>
    <col min="16131" max="16131" width="19.28515625" style="22" customWidth="1"/>
    <col min="16132" max="16132" width="18.28515625" style="22" customWidth="1"/>
    <col min="16133" max="16133" width="31.140625" style="22" customWidth="1"/>
    <col min="16134" max="16135" width="12.7109375" style="22" bestFit="1" customWidth="1"/>
    <col min="16136" max="16136" width="11" style="22" bestFit="1" customWidth="1"/>
    <col min="16137" max="16384" width="9.7109375" style="22"/>
  </cols>
  <sheetData>
    <row r="1" spans="1:7" s="226" customFormat="1" ht="25.9" customHeight="1" x14ac:dyDescent="0.25">
      <c r="A1" s="376" t="s">
        <v>177</v>
      </c>
      <c r="B1" s="376"/>
      <c r="C1" s="376"/>
      <c r="D1" s="376"/>
      <c r="E1" s="225"/>
    </row>
    <row r="2" spans="1:7" ht="28.15" customHeight="1" x14ac:dyDescent="0.25">
      <c r="A2" s="321" t="s">
        <v>178</v>
      </c>
      <c r="B2" s="321"/>
      <c r="C2" s="321"/>
      <c r="D2" s="321"/>
    </row>
    <row r="3" spans="1:7" ht="23.25" customHeight="1" x14ac:dyDescent="0.3">
      <c r="A3" s="23"/>
      <c r="B3" s="24"/>
      <c r="C3" s="25"/>
      <c r="D3" s="26" t="s">
        <v>42</v>
      </c>
    </row>
    <row r="4" spans="1:7" ht="30" customHeight="1" x14ac:dyDescent="0.25">
      <c r="A4" s="377" t="s">
        <v>0</v>
      </c>
      <c r="B4" s="377" t="s">
        <v>12</v>
      </c>
      <c r="C4" s="377" t="s">
        <v>165</v>
      </c>
      <c r="D4" s="377" t="s">
        <v>8</v>
      </c>
    </row>
    <row r="5" spans="1:7" ht="70.150000000000006" customHeight="1" x14ac:dyDescent="0.25">
      <c r="A5" s="377"/>
      <c r="B5" s="377"/>
      <c r="C5" s="377"/>
      <c r="D5" s="377"/>
    </row>
    <row r="6" spans="1:7" ht="42" customHeight="1" x14ac:dyDescent="0.25">
      <c r="A6" s="28"/>
      <c r="B6" s="28" t="s">
        <v>13</v>
      </c>
      <c r="C6" s="29">
        <f>SUM(C7:C15)</f>
        <v>21146577000</v>
      </c>
      <c r="D6" s="30"/>
      <c r="E6" s="31"/>
      <c r="F6" s="32"/>
    </row>
    <row r="7" spans="1:7" ht="32.25" customHeight="1" x14ac:dyDescent="0.25">
      <c r="A7" s="227">
        <v>1</v>
      </c>
      <c r="B7" s="228" t="s">
        <v>17</v>
      </c>
      <c r="C7" s="36">
        <f>+'02 GD'!C16+'02 GD'!C17+'02 GD'!C19</f>
        <v>13047222000</v>
      </c>
      <c r="D7" s="30"/>
      <c r="E7" s="31"/>
      <c r="F7" s="32"/>
    </row>
    <row r="8" spans="1:7" ht="32.25" customHeight="1" x14ac:dyDescent="0.25">
      <c r="A8" s="227">
        <v>2</v>
      </c>
      <c r="B8" s="228" t="s">
        <v>16</v>
      </c>
      <c r="C8" s="36">
        <f>+'01 KT'!C29</f>
        <v>1039400000</v>
      </c>
      <c r="D8" s="30"/>
      <c r="E8" s="31"/>
      <c r="F8" s="32"/>
    </row>
    <row r="9" spans="1:7" ht="32.25" customHeight="1" x14ac:dyDescent="0.25">
      <c r="A9" s="227">
        <v>3</v>
      </c>
      <c r="B9" s="228" t="s">
        <v>25</v>
      </c>
      <c r="C9" s="36">
        <f>+'03 VH'!C15</f>
        <v>213000000</v>
      </c>
      <c r="D9" s="30"/>
      <c r="E9" s="31"/>
      <c r="F9" s="32"/>
    </row>
    <row r="10" spans="1:7" ht="32.25" customHeight="1" x14ac:dyDescent="0.25">
      <c r="A10" s="227">
        <v>4</v>
      </c>
      <c r="B10" s="228" t="s">
        <v>26</v>
      </c>
      <c r="C10" s="36">
        <f>+'04 YT'!C20</f>
        <v>902260000</v>
      </c>
      <c r="D10" s="30"/>
      <c r="E10" s="32"/>
      <c r="F10" s="33"/>
      <c r="G10" s="33"/>
    </row>
    <row r="11" spans="1:7" ht="32.25" customHeight="1" x14ac:dyDescent="0.25">
      <c r="A11" s="227">
        <v>5</v>
      </c>
      <c r="B11" s="228" t="s">
        <v>14</v>
      </c>
      <c r="C11" s="36">
        <f>+'05 ĐBXH'!C22</f>
        <v>1110851000</v>
      </c>
      <c r="D11" s="30"/>
      <c r="E11" s="32"/>
      <c r="F11" s="33"/>
      <c r="G11" s="33"/>
    </row>
    <row r="12" spans="1:7" ht="32.25" customHeight="1" x14ac:dyDescent="0.25">
      <c r="A12" s="227">
        <v>6</v>
      </c>
      <c r="B12" s="228" t="s">
        <v>18</v>
      </c>
      <c r="C12" s="36">
        <f>+'06 QLHC'!C38</f>
        <v>1005354000</v>
      </c>
      <c r="D12" s="30"/>
      <c r="E12" s="32"/>
      <c r="F12" s="33"/>
      <c r="G12" s="33"/>
    </row>
    <row r="13" spans="1:7" ht="32.25" customHeight="1" x14ac:dyDescent="0.25">
      <c r="A13" s="227">
        <v>7</v>
      </c>
      <c r="B13" s="228" t="s">
        <v>19</v>
      </c>
      <c r="C13" s="36">
        <f>+'07 QPAN'!C18</f>
        <v>65490000</v>
      </c>
      <c r="D13" s="30"/>
      <c r="E13" s="32"/>
      <c r="F13" s="33"/>
      <c r="G13" s="33"/>
    </row>
    <row r="14" spans="1:7" s="231" customFormat="1" ht="28.15" customHeight="1" x14ac:dyDescent="0.25">
      <c r="A14" s="229">
        <v>8</v>
      </c>
      <c r="B14" s="232" t="s">
        <v>27</v>
      </c>
      <c r="C14" s="233">
        <v>343000000</v>
      </c>
      <c r="D14" s="229"/>
      <c r="E14" s="230"/>
    </row>
    <row r="15" spans="1:7" s="231" customFormat="1" ht="28.15" customHeight="1" x14ac:dyDescent="0.25">
      <c r="A15" s="229">
        <v>9</v>
      </c>
      <c r="B15" s="232" t="s">
        <v>15</v>
      </c>
      <c r="C15" s="233">
        <v>3420000000</v>
      </c>
      <c r="D15" s="229"/>
      <c r="E15" s="230"/>
    </row>
    <row r="63" spans="1:6" s="40" customFormat="1" x14ac:dyDescent="0.25">
      <c r="B63" s="44" t="s">
        <v>28</v>
      </c>
      <c r="C63" s="42">
        <f>SUM(C64:C70)</f>
        <v>3341420</v>
      </c>
      <c r="E63" s="21"/>
      <c r="F63" s="22"/>
    </row>
    <row r="64" spans="1:6" ht="26.25" customHeight="1" x14ac:dyDescent="0.25">
      <c r="A64" s="45">
        <v>1</v>
      </c>
      <c r="B64" s="46" t="s">
        <v>29</v>
      </c>
      <c r="C64" s="47">
        <v>200000</v>
      </c>
      <c r="D64" s="47" t="s">
        <v>30</v>
      </c>
    </row>
    <row r="65" spans="1:6" ht="51.75" customHeight="1" x14ac:dyDescent="0.25">
      <c r="A65" s="45">
        <v>2</v>
      </c>
      <c r="B65" s="46" t="s">
        <v>31</v>
      </c>
      <c r="C65" s="47">
        <v>368000</v>
      </c>
      <c r="D65" s="47" t="s">
        <v>32</v>
      </c>
      <c r="E65" s="41"/>
      <c r="F65" s="40"/>
    </row>
    <row r="66" spans="1:6" ht="28.5" customHeight="1" x14ac:dyDescent="0.25">
      <c r="A66" s="45">
        <v>3</v>
      </c>
      <c r="B66" s="46" t="s">
        <v>33</v>
      </c>
      <c r="C66" s="47">
        <v>155000</v>
      </c>
      <c r="D66" s="47" t="s">
        <v>34</v>
      </c>
    </row>
    <row r="67" spans="1:6" ht="28.5" customHeight="1" x14ac:dyDescent="0.25">
      <c r="A67" s="45">
        <v>4</v>
      </c>
      <c r="B67" s="46" t="s">
        <v>35</v>
      </c>
      <c r="C67" s="47">
        <v>86645</v>
      </c>
      <c r="D67" s="47" t="s">
        <v>34</v>
      </c>
    </row>
    <row r="68" spans="1:6" ht="46.5" customHeight="1" x14ac:dyDescent="0.25">
      <c r="A68" s="45">
        <v>7</v>
      </c>
      <c r="B68" s="46" t="s">
        <v>36</v>
      </c>
      <c r="C68" s="47">
        <v>300000</v>
      </c>
      <c r="D68" s="47" t="s">
        <v>37</v>
      </c>
    </row>
    <row r="69" spans="1:6" ht="32.25" customHeight="1" x14ac:dyDescent="0.25">
      <c r="A69" s="45">
        <v>8</v>
      </c>
      <c r="B69" s="46" t="s">
        <v>38</v>
      </c>
      <c r="C69" s="47">
        <v>1306493</v>
      </c>
      <c r="D69" s="47" t="s">
        <v>37</v>
      </c>
    </row>
    <row r="70" spans="1:6" ht="64.5" customHeight="1" x14ac:dyDescent="0.25">
      <c r="A70" s="45">
        <v>9</v>
      </c>
      <c r="B70" s="46" t="s">
        <v>39</v>
      </c>
      <c r="C70" s="47">
        <v>925282</v>
      </c>
      <c r="D70" s="47" t="s">
        <v>37</v>
      </c>
    </row>
    <row r="71" spans="1:6" ht="24.75" customHeight="1" x14ac:dyDescent="0.25">
      <c r="A71" s="48"/>
      <c r="B71" s="49" t="s">
        <v>40</v>
      </c>
      <c r="C71" s="50">
        <v>262000</v>
      </c>
      <c r="D71" s="50"/>
    </row>
  </sheetData>
  <mergeCells count="6">
    <mergeCell ref="A1:D1"/>
    <mergeCell ref="A2:D2"/>
    <mergeCell ref="A4:A5"/>
    <mergeCell ref="B4:B5"/>
    <mergeCell ref="C4:C5"/>
    <mergeCell ref="D4: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16"/>
  <sheetViews>
    <sheetView zoomScaleNormal="100" workbookViewId="0">
      <selection activeCell="D9" sqref="D9"/>
    </sheetView>
  </sheetViews>
  <sheetFormatPr defaultColWidth="8.7109375" defaultRowHeight="18.75" x14ac:dyDescent="0.3"/>
  <cols>
    <col min="1" max="1" width="6" style="2" customWidth="1"/>
    <col min="2" max="2" width="45.42578125" style="1" customWidth="1"/>
    <col min="3" max="3" width="22.42578125" style="7" customWidth="1"/>
    <col min="4" max="4" width="22.42578125" style="1" customWidth="1"/>
    <col min="5" max="5" width="30" style="1" customWidth="1"/>
    <col min="6" max="6" width="20.28515625" style="1" hidden="1" customWidth="1"/>
    <col min="7" max="7" width="21.28515625" style="1" hidden="1" customWidth="1"/>
    <col min="8" max="8" width="23.28515625" style="1" customWidth="1"/>
    <col min="9" max="16384" width="8.7109375" style="1"/>
  </cols>
  <sheetData>
    <row r="1" spans="1:8" x14ac:dyDescent="0.3">
      <c r="A1" s="317" t="s">
        <v>67</v>
      </c>
      <c r="B1" s="317"/>
      <c r="C1" s="317"/>
      <c r="D1" s="317"/>
      <c r="E1" s="317"/>
    </row>
    <row r="2" spans="1:8" ht="23.45" customHeight="1" x14ac:dyDescent="0.3">
      <c r="A2" s="318" t="s">
        <v>24</v>
      </c>
      <c r="B2" s="318"/>
      <c r="C2" s="318"/>
      <c r="D2" s="318"/>
      <c r="E2" s="318"/>
    </row>
    <row r="3" spans="1:8" s="3" customFormat="1" ht="22.5" customHeight="1" x14ac:dyDescent="0.3">
      <c r="A3" s="319" t="s">
        <v>313</v>
      </c>
      <c r="B3" s="319"/>
      <c r="C3" s="319"/>
      <c r="D3" s="319"/>
      <c r="E3" s="319"/>
    </row>
    <row r="4" spans="1:8" ht="27.75" customHeight="1" x14ac:dyDescent="0.3">
      <c r="E4" s="4" t="s">
        <v>6</v>
      </c>
    </row>
    <row r="5" spans="1:8" s="9" customFormat="1" ht="47.25" customHeight="1" x14ac:dyDescent="0.25">
      <c r="A5" s="8" t="s">
        <v>0</v>
      </c>
      <c r="B5" s="17" t="s">
        <v>12</v>
      </c>
      <c r="C5" s="100" t="s">
        <v>10</v>
      </c>
      <c r="D5" s="101" t="s">
        <v>66</v>
      </c>
      <c r="E5" s="17" t="s">
        <v>8</v>
      </c>
    </row>
    <row r="6" spans="1:8" s="9" customFormat="1" ht="39.950000000000003" customHeight="1" x14ac:dyDescent="0.25">
      <c r="A6" s="8"/>
      <c r="B6" s="17" t="s">
        <v>9</v>
      </c>
      <c r="C6" s="14">
        <f>C7+C8</f>
        <v>170980000000</v>
      </c>
      <c r="D6" s="14">
        <f>D7+D8</f>
        <v>170980000000</v>
      </c>
      <c r="E6" s="11"/>
      <c r="F6" s="16"/>
    </row>
    <row r="7" spans="1:8" s="12" customFormat="1" ht="32.1" customHeight="1" x14ac:dyDescent="0.25">
      <c r="A7" s="8" t="s">
        <v>1</v>
      </c>
      <c r="B7" s="10" t="s">
        <v>4</v>
      </c>
      <c r="C7" s="14"/>
      <c r="D7" s="14"/>
      <c r="E7" s="10"/>
    </row>
    <row r="8" spans="1:8" s="12" customFormat="1" ht="32.1" customHeight="1" x14ac:dyDescent="0.25">
      <c r="A8" s="8" t="s">
        <v>2</v>
      </c>
      <c r="B8" s="10" t="s">
        <v>5</v>
      </c>
      <c r="C8" s="14">
        <v>170980000000</v>
      </c>
      <c r="D8" s="14">
        <f>SUM(D9:D16)</f>
        <v>170980000000</v>
      </c>
      <c r="E8" s="10"/>
      <c r="F8" s="299">
        <f>SUM(F9:F16)</f>
        <v>170980000000</v>
      </c>
    </row>
    <row r="9" spans="1:8" s="9" customFormat="1" ht="32.1" customHeight="1" x14ac:dyDescent="0.25">
      <c r="A9" s="13">
        <v>1</v>
      </c>
      <c r="B9" s="11" t="s">
        <v>16</v>
      </c>
      <c r="C9" s="19"/>
      <c r="D9" s="15">
        <v>5174000000</v>
      </c>
      <c r="E9" s="20" t="s">
        <v>68</v>
      </c>
      <c r="F9" s="16">
        <f>+'01 KT'!C7</f>
        <v>5174000000</v>
      </c>
      <c r="G9" s="16">
        <f>+D9-F9</f>
        <v>0</v>
      </c>
    </row>
    <row r="10" spans="1:8" s="9" customFormat="1" ht="32.1" customHeight="1" x14ac:dyDescent="0.25">
      <c r="A10" s="13">
        <v>2</v>
      </c>
      <c r="B10" s="11" t="s">
        <v>17</v>
      </c>
      <c r="C10" s="19"/>
      <c r="D10" s="15">
        <v>112031000000</v>
      </c>
      <c r="E10" s="20" t="s">
        <v>70</v>
      </c>
      <c r="F10" s="16">
        <f>+'02 GD'!C7</f>
        <v>112031000000</v>
      </c>
      <c r="G10" s="16">
        <f t="shared" ref="G10:G16" si="0">+D10-F10</f>
        <v>0</v>
      </c>
      <c r="H10" s="79"/>
    </row>
    <row r="11" spans="1:8" s="9" customFormat="1" ht="34.9" customHeight="1" x14ac:dyDescent="0.25">
      <c r="A11" s="13">
        <v>3</v>
      </c>
      <c r="B11" s="11" t="s">
        <v>25</v>
      </c>
      <c r="C11" s="19"/>
      <c r="D11" s="15">
        <v>799000000</v>
      </c>
      <c r="E11" s="20" t="s">
        <v>69</v>
      </c>
      <c r="F11" s="16">
        <f>+'03 VH'!C7</f>
        <v>799000000</v>
      </c>
      <c r="G11" s="16">
        <f t="shared" si="0"/>
        <v>0</v>
      </c>
      <c r="H11" s="16"/>
    </row>
    <row r="12" spans="1:8" s="9" customFormat="1" ht="32.1" customHeight="1" x14ac:dyDescent="0.25">
      <c r="A12" s="13">
        <v>4</v>
      </c>
      <c r="B12" s="11" t="s">
        <v>26</v>
      </c>
      <c r="C12" s="19"/>
      <c r="D12" s="15">
        <v>5044000000</v>
      </c>
      <c r="E12" s="20" t="s">
        <v>71</v>
      </c>
      <c r="F12" s="16">
        <f>+'04 YT'!C7</f>
        <v>5044000000</v>
      </c>
      <c r="G12" s="16">
        <f t="shared" si="0"/>
        <v>0</v>
      </c>
    </row>
    <row r="13" spans="1:8" s="9" customFormat="1" ht="32.1" customHeight="1" x14ac:dyDescent="0.25">
      <c r="A13" s="13">
        <v>5</v>
      </c>
      <c r="B13" s="11" t="s">
        <v>14</v>
      </c>
      <c r="C13" s="19"/>
      <c r="D13" s="15">
        <v>9895000000</v>
      </c>
      <c r="E13" s="20" t="s">
        <v>72</v>
      </c>
      <c r="F13" s="16">
        <f>+'05 ĐBXH'!C7</f>
        <v>9895000000</v>
      </c>
      <c r="G13" s="16">
        <f t="shared" si="0"/>
        <v>0</v>
      </c>
    </row>
    <row r="14" spans="1:8" s="9" customFormat="1" ht="32.1" customHeight="1" x14ac:dyDescent="0.25">
      <c r="A14" s="13">
        <v>6</v>
      </c>
      <c r="B14" s="11" t="s">
        <v>18</v>
      </c>
      <c r="C14" s="19"/>
      <c r="D14" s="15">
        <f>120000000+28633000000</f>
        <v>28753000000</v>
      </c>
      <c r="E14" s="20" t="s">
        <v>73</v>
      </c>
      <c r="F14" s="16">
        <f>+'06 QLHC'!C7</f>
        <v>28753000000</v>
      </c>
      <c r="G14" s="16">
        <f t="shared" si="0"/>
        <v>0</v>
      </c>
    </row>
    <row r="15" spans="1:8" s="9" customFormat="1" ht="32.1" customHeight="1" x14ac:dyDescent="0.25">
      <c r="A15" s="13">
        <v>7</v>
      </c>
      <c r="B15" s="11" t="s">
        <v>19</v>
      </c>
      <c r="C15" s="19"/>
      <c r="D15" s="15">
        <f>150000000+5714000000</f>
        <v>5864000000</v>
      </c>
      <c r="E15" s="20" t="s">
        <v>74</v>
      </c>
      <c r="F15" s="16">
        <f>+'07 QPAN'!C7</f>
        <v>5864000000</v>
      </c>
      <c r="G15" s="16">
        <f t="shared" si="0"/>
        <v>0</v>
      </c>
    </row>
    <row r="16" spans="1:8" s="9" customFormat="1" ht="32.1" customHeight="1" x14ac:dyDescent="0.25">
      <c r="A16" s="13">
        <v>8</v>
      </c>
      <c r="B16" s="11" t="s">
        <v>15</v>
      </c>
      <c r="C16" s="19"/>
      <c r="D16" s="19">
        <v>3420000000</v>
      </c>
      <c r="E16" s="11"/>
      <c r="F16" s="16">
        <v>3420000000</v>
      </c>
      <c r="G16" s="16">
        <f t="shared" si="0"/>
        <v>0</v>
      </c>
      <c r="H16" s="16"/>
    </row>
  </sheetData>
  <mergeCells count="3">
    <mergeCell ref="A1:E1"/>
    <mergeCell ref="A2:E2"/>
    <mergeCell ref="A3:E3"/>
  </mergeCells>
  <phoneticPr fontId="19" type="noConversion"/>
  <printOptions horizontalCentered="1"/>
  <pageMargins left="0" right="0" top="0.51181102362204722" bottom="0.51181102362204722" header="0" footer="0"/>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L29"/>
  <sheetViews>
    <sheetView zoomScale="70" zoomScaleNormal="70" workbookViewId="0">
      <selection activeCell="C13" sqref="C13"/>
    </sheetView>
  </sheetViews>
  <sheetFormatPr defaultColWidth="9.7109375" defaultRowHeight="15.75" x14ac:dyDescent="0.25"/>
  <cols>
    <col min="1" max="1" width="5" style="22" customWidth="1"/>
    <col min="2" max="2" width="55.7109375" style="43" customWidth="1"/>
    <col min="3" max="3" width="18.28515625" style="22" customWidth="1"/>
    <col min="4" max="4" width="20.28515625" style="22" customWidth="1"/>
    <col min="5" max="5" width="17.5703125" style="22" hidden="1" customWidth="1"/>
    <col min="6" max="7" width="17.7109375" style="22" hidden="1" customWidth="1"/>
    <col min="8" max="8" width="15.42578125" style="22" hidden="1" customWidth="1"/>
    <col min="9" max="9" width="13.5703125" style="22" customWidth="1"/>
    <col min="10" max="10" width="31.140625" style="21" customWidth="1"/>
    <col min="11" max="11" width="15.7109375" style="22" customWidth="1"/>
    <col min="12" max="12" width="12.7109375" style="22" bestFit="1" customWidth="1"/>
    <col min="13" max="13" width="11" style="22" bestFit="1" customWidth="1"/>
    <col min="14" max="259" width="9.7109375" style="22"/>
    <col min="260" max="260" width="5" style="22" customWidth="1"/>
    <col min="261" max="261" width="54.28515625" style="22" customWidth="1"/>
    <col min="262" max="262" width="22" style="22" customWidth="1"/>
    <col min="263" max="263" width="0" style="22" hidden="1" customWidth="1"/>
    <col min="264" max="264" width="19.28515625" style="22" customWidth="1"/>
    <col min="265" max="265" width="18.28515625" style="22" customWidth="1"/>
    <col min="266" max="266" width="31.140625" style="22" customWidth="1"/>
    <col min="267" max="268" width="12.7109375" style="22" bestFit="1" customWidth="1"/>
    <col min="269" max="269" width="11" style="22" bestFit="1" customWidth="1"/>
    <col min="270" max="515" width="9.7109375" style="22"/>
    <col min="516" max="516" width="5" style="22" customWidth="1"/>
    <col min="517" max="517" width="54.28515625" style="22" customWidth="1"/>
    <col min="518" max="518" width="22" style="22" customWidth="1"/>
    <col min="519" max="519" width="0" style="22" hidden="1" customWidth="1"/>
    <col min="520" max="520" width="19.28515625" style="22" customWidth="1"/>
    <col min="521" max="521" width="18.28515625" style="22" customWidth="1"/>
    <col min="522" max="522" width="31.140625" style="22" customWidth="1"/>
    <col min="523" max="524" width="12.7109375" style="22" bestFit="1" customWidth="1"/>
    <col min="525" max="525" width="11" style="22" bestFit="1" customWidth="1"/>
    <col min="526" max="771" width="9.7109375" style="22"/>
    <col min="772" max="772" width="5" style="22" customWidth="1"/>
    <col min="773" max="773" width="54.28515625" style="22" customWidth="1"/>
    <col min="774" max="774" width="22" style="22" customWidth="1"/>
    <col min="775" max="775" width="0" style="22" hidden="1" customWidth="1"/>
    <col min="776" max="776" width="19.28515625" style="22" customWidth="1"/>
    <col min="777" max="777" width="18.28515625" style="22" customWidth="1"/>
    <col min="778" max="778" width="31.140625" style="22" customWidth="1"/>
    <col min="779" max="780" width="12.7109375" style="22" bestFit="1" customWidth="1"/>
    <col min="781" max="781" width="11" style="22" bestFit="1" customWidth="1"/>
    <col min="782" max="1027" width="9.7109375" style="22"/>
    <col min="1028" max="1028" width="5" style="22" customWidth="1"/>
    <col min="1029" max="1029" width="54.28515625" style="22" customWidth="1"/>
    <col min="1030" max="1030" width="22" style="22" customWidth="1"/>
    <col min="1031" max="1031" width="0" style="22" hidden="1" customWidth="1"/>
    <col min="1032" max="1032" width="19.28515625" style="22" customWidth="1"/>
    <col min="1033" max="1033" width="18.28515625" style="22" customWidth="1"/>
    <col min="1034" max="1034" width="31.140625" style="22" customWidth="1"/>
    <col min="1035" max="1036" width="12.7109375" style="22" bestFit="1" customWidth="1"/>
    <col min="1037" max="1037" width="11" style="22" bestFit="1" customWidth="1"/>
    <col min="1038" max="1283" width="9.7109375" style="22"/>
    <col min="1284" max="1284" width="5" style="22" customWidth="1"/>
    <col min="1285" max="1285" width="54.28515625" style="22" customWidth="1"/>
    <col min="1286" max="1286" width="22" style="22" customWidth="1"/>
    <col min="1287" max="1287" width="0" style="22" hidden="1" customWidth="1"/>
    <col min="1288" max="1288" width="19.28515625" style="22" customWidth="1"/>
    <col min="1289" max="1289" width="18.28515625" style="22" customWidth="1"/>
    <col min="1290" max="1290" width="31.140625" style="22" customWidth="1"/>
    <col min="1291" max="1292" width="12.7109375" style="22" bestFit="1" customWidth="1"/>
    <col min="1293" max="1293" width="11" style="22" bestFit="1" customWidth="1"/>
    <col min="1294" max="1539" width="9.7109375" style="22"/>
    <col min="1540" max="1540" width="5" style="22" customWidth="1"/>
    <col min="1541" max="1541" width="54.28515625" style="22" customWidth="1"/>
    <col min="1542" max="1542" width="22" style="22" customWidth="1"/>
    <col min="1543" max="1543" width="0" style="22" hidden="1" customWidth="1"/>
    <col min="1544" max="1544" width="19.28515625" style="22" customWidth="1"/>
    <col min="1545" max="1545" width="18.28515625" style="22" customWidth="1"/>
    <col min="1546" max="1546" width="31.140625" style="22" customWidth="1"/>
    <col min="1547" max="1548" width="12.7109375" style="22" bestFit="1" customWidth="1"/>
    <col min="1549" max="1549" width="11" style="22" bestFit="1" customWidth="1"/>
    <col min="1550" max="1795" width="9.7109375" style="22"/>
    <col min="1796" max="1796" width="5" style="22" customWidth="1"/>
    <col min="1797" max="1797" width="54.28515625" style="22" customWidth="1"/>
    <col min="1798" max="1798" width="22" style="22" customWidth="1"/>
    <col min="1799" max="1799" width="0" style="22" hidden="1" customWidth="1"/>
    <col min="1800" max="1800" width="19.28515625" style="22" customWidth="1"/>
    <col min="1801" max="1801" width="18.28515625" style="22" customWidth="1"/>
    <col min="1802" max="1802" width="31.140625" style="22" customWidth="1"/>
    <col min="1803" max="1804" width="12.7109375" style="22" bestFit="1" customWidth="1"/>
    <col min="1805" max="1805" width="11" style="22" bestFit="1" customWidth="1"/>
    <col min="1806" max="2051" width="9.7109375" style="22"/>
    <col min="2052" max="2052" width="5" style="22" customWidth="1"/>
    <col min="2053" max="2053" width="54.28515625" style="22" customWidth="1"/>
    <col min="2054" max="2054" width="22" style="22" customWidth="1"/>
    <col min="2055" max="2055" width="0" style="22" hidden="1" customWidth="1"/>
    <col min="2056" max="2056" width="19.28515625" style="22" customWidth="1"/>
    <col min="2057" max="2057" width="18.28515625" style="22" customWidth="1"/>
    <col min="2058" max="2058" width="31.140625" style="22" customWidth="1"/>
    <col min="2059" max="2060" width="12.7109375" style="22" bestFit="1" customWidth="1"/>
    <col min="2061" max="2061" width="11" style="22" bestFit="1" customWidth="1"/>
    <col min="2062" max="2307" width="9.7109375" style="22"/>
    <col min="2308" max="2308" width="5" style="22" customWidth="1"/>
    <col min="2309" max="2309" width="54.28515625" style="22" customWidth="1"/>
    <col min="2310" max="2310" width="22" style="22" customWidth="1"/>
    <col min="2311" max="2311" width="0" style="22" hidden="1" customWidth="1"/>
    <col min="2312" max="2312" width="19.28515625" style="22" customWidth="1"/>
    <col min="2313" max="2313" width="18.28515625" style="22" customWidth="1"/>
    <col min="2314" max="2314" width="31.140625" style="22" customWidth="1"/>
    <col min="2315" max="2316" width="12.7109375" style="22" bestFit="1" customWidth="1"/>
    <col min="2317" max="2317" width="11" style="22" bestFit="1" customWidth="1"/>
    <col min="2318" max="2563" width="9.7109375" style="22"/>
    <col min="2564" max="2564" width="5" style="22" customWidth="1"/>
    <col min="2565" max="2565" width="54.28515625" style="22" customWidth="1"/>
    <col min="2566" max="2566" width="22" style="22" customWidth="1"/>
    <col min="2567" max="2567" width="0" style="22" hidden="1" customWidth="1"/>
    <col min="2568" max="2568" width="19.28515625" style="22" customWidth="1"/>
    <col min="2569" max="2569" width="18.28515625" style="22" customWidth="1"/>
    <col min="2570" max="2570" width="31.140625" style="22" customWidth="1"/>
    <col min="2571" max="2572" width="12.7109375" style="22" bestFit="1" customWidth="1"/>
    <col min="2573" max="2573" width="11" style="22" bestFit="1" customWidth="1"/>
    <col min="2574" max="2819" width="9.7109375" style="22"/>
    <col min="2820" max="2820" width="5" style="22" customWidth="1"/>
    <col min="2821" max="2821" width="54.28515625" style="22" customWidth="1"/>
    <col min="2822" max="2822" width="22" style="22" customWidth="1"/>
    <col min="2823" max="2823" width="0" style="22" hidden="1" customWidth="1"/>
    <col min="2824" max="2824" width="19.28515625" style="22" customWidth="1"/>
    <col min="2825" max="2825" width="18.28515625" style="22" customWidth="1"/>
    <col min="2826" max="2826" width="31.140625" style="22" customWidth="1"/>
    <col min="2827" max="2828" width="12.7109375" style="22" bestFit="1" customWidth="1"/>
    <col min="2829" max="2829" width="11" style="22" bestFit="1" customWidth="1"/>
    <col min="2830" max="3075" width="9.7109375" style="22"/>
    <col min="3076" max="3076" width="5" style="22" customWidth="1"/>
    <col min="3077" max="3077" width="54.28515625" style="22" customWidth="1"/>
    <col min="3078" max="3078" width="22" style="22" customWidth="1"/>
    <col min="3079" max="3079" width="0" style="22" hidden="1" customWidth="1"/>
    <col min="3080" max="3080" width="19.28515625" style="22" customWidth="1"/>
    <col min="3081" max="3081" width="18.28515625" style="22" customWidth="1"/>
    <col min="3082" max="3082" width="31.140625" style="22" customWidth="1"/>
    <col min="3083" max="3084" width="12.7109375" style="22" bestFit="1" customWidth="1"/>
    <col min="3085" max="3085" width="11" style="22" bestFit="1" customWidth="1"/>
    <col min="3086" max="3331" width="9.7109375" style="22"/>
    <col min="3332" max="3332" width="5" style="22" customWidth="1"/>
    <col min="3333" max="3333" width="54.28515625" style="22" customWidth="1"/>
    <col min="3334" max="3334" width="22" style="22" customWidth="1"/>
    <col min="3335" max="3335" width="0" style="22" hidden="1" customWidth="1"/>
    <col min="3336" max="3336" width="19.28515625" style="22" customWidth="1"/>
    <col min="3337" max="3337" width="18.28515625" style="22" customWidth="1"/>
    <col min="3338" max="3338" width="31.140625" style="22" customWidth="1"/>
    <col min="3339" max="3340" width="12.7109375" style="22" bestFit="1" customWidth="1"/>
    <col min="3341" max="3341" width="11" style="22" bestFit="1" customWidth="1"/>
    <col min="3342" max="3587" width="9.7109375" style="22"/>
    <col min="3588" max="3588" width="5" style="22" customWidth="1"/>
    <col min="3589" max="3589" width="54.28515625" style="22" customWidth="1"/>
    <col min="3590" max="3590" width="22" style="22" customWidth="1"/>
    <col min="3591" max="3591" width="0" style="22" hidden="1" customWidth="1"/>
    <col min="3592" max="3592" width="19.28515625" style="22" customWidth="1"/>
    <col min="3593" max="3593" width="18.28515625" style="22" customWidth="1"/>
    <col min="3594" max="3594" width="31.140625" style="22" customWidth="1"/>
    <col min="3595" max="3596" width="12.7109375" style="22" bestFit="1" customWidth="1"/>
    <col min="3597" max="3597" width="11" style="22" bestFit="1" customWidth="1"/>
    <col min="3598" max="3843" width="9.7109375" style="22"/>
    <col min="3844" max="3844" width="5" style="22" customWidth="1"/>
    <col min="3845" max="3845" width="54.28515625" style="22" customWidth="1"/>
    <col min="3846" max="3846" width="22" style="22" customWidth="1"/>
    <col min="3847" max="3847" width="0" style="22" hidden="1" customWidth="1"/>
    <col min="3848" max="3848" width="19.28515625" style="22" customWidth="1"/>
    <col min="3849" max="3849" width="18.28515625" style="22" customWidth="1"/>
    <col min="3850" max="3850" width="31.140625" style="22" customWidth="1"/>
    <col min="3851" max="3852" width="12.7109375" style="22" bestFit="1" customWidth="1"/>
    <col min="3853" max="3853" width="11" style="22" bestFit="1" customWidth="1"/>
    <col min="3854" max="4099" width="9.7109375" style="22"/>
    <col min="4100" max="4100" width="5" style="22" customWidth="1"/>
    <col min="4101" max="4101" width="54.28515625" style="22" customWidth="1"/>
    <col min="4102" max="4102" width="22" style="22" customWidth="1"/>
    <col min="4103" max="4103" width="0" style="22" hidden="1" customWidth="1"/>
    <col min="4104" max="4104" width="19.28515625" style="22" customWidth="1"/>
    <col min="4105" max="4105" width="18.28515625" style="22" customWidth="1"/>
    <col min="4106" max="4106" width="31.140625" style="22" customWidth="1"/>
    <col min="4107" max="4108" width="12.7109375" style="22" bestFit="1" customWidth="1"/>
    <col min="4109" max="4109" width="11" style="22" bestFit="1" customWidth="1"/>
    <col min="4110" max="4355" width="9.7109375" style="22"/>
    <col min="4356" max="4356" width="5" style="22" customWidth="1"/>
    <col min="4357" max="4357" width="54.28515625" style="22" customWidth="1"/>
    <col min="4358" max="4358" width="22" style="22" customWidth="1"/>
    <col min="4359" max="4359" width="0" style="22" hidden="1" customWidth="1"/>
    <col min="4360" max="4360" width="19.28515625" style="22" customWidth="1"/>
    <col min="4361" max="4361" width="18.28515625" style="22" customWidth="1"/>
    <col min="4362" max="4362" width="31.140625" style="22" customWidth="1"/>
    <col min="4363" max="4364" width="12.7109375" style="22" bestFit="1" customWidth="1"/>
    <col min="4365" max="4365" width="11" style="22" bestFit="1" customWidth="1"/>
    <col min="4366" max="4611" width="9.7109375" style="22"/>
    <col min="4612" max="4612" width="5" style="22" customWidth="1"/>
    <col min="4613" max="4613" width="54.28515625" style="22" customWidth="1"/>
    <col min="4614" max="4614" width="22" style="22" customWidth="1"/>
    <col min="4615" max="4615" width="0" style="22" hidden="1" customWidth="1"/>
    <col min="4616" max="4616" width="19.28515625" style="22" customWidth="1"/>
    <col min="4617" max="4617" width="18.28515625" style="22" customWidth="1"/>
    <col min="4618" max="4618" width="31.140625" style="22" customWidth="1"/>
    <col min="4619" max="4620" width="12.7109375" style="22" bestFit="1" customWidth="1"/>
    <col min="4621" max="4621" width="11" style="22" bestFit="1" customWidth="1"/>
    <col min="4622" max="4867" width="9.7109375" style="22"/>
    <col min="4868" max="4868" width="5" style="22" customWidth="1"/>
    <col min="4869" max="4869" width="54.28515625" style="22" customWidth="1"/>
    <col min="4870" max="4870" width="22" style="22" customWidth="1"/>
    <col min="4871" max="4871" width="0" style="22" hidden="1" customWidth="1"/>
    <col min="4872" max="4872" width="19.28515625" style="22" customWidth="1"/>
    <col min="4873" max="4873" width="18.28515625" style="22" customWidth="1"/>
    <col min="4874" max="4874" width="31.140625" style="22" customWidth="1"/>
    <col min="4875" max="4876" width="12.7109375" style="22" bestFit="1" customWidth="1"/>
    <col min="4877" max="4877" width="11" style="22" bestFit="1" customWidth="1"/>
    <col min="4878" max="5123" width="9.7109375" style="22"/>
    <col min="5124" max="5124" width="5" style="22" customWidth="1"/>
    <col min="5125" max="5125" width="54.28515625" style="22" customWidth="1"/>
    <col min="5126" max="5126" width="22" style="22" customWidth="1"/>
    <col min="5127" max="5127" width="0" style="22" hidden="1" customWidth="1"/>
    <col min="5128" max="5128" width="19.28515625" style="22" customWidth="1"/>
    <col min="5129" max="5129" width="18.28515625" style="22" customWidth="1"/>
    <col min="5130" max="5130" width="31.140625" style="22" customWidth="1"/>
    <col min="5131" max="5132" width="12.7109375" style="22" bestFit="1" customWidth="1"/>
    <col min="5133" max="5133" width="11" style="22" bestFit="1" customWidth="1"/>
    <col min="5134" max="5379" width="9.7109375" style="22"/>
    <col min="5380" max="5380" width="5" style="22" customWidth="1"/>
    <col min="5381" max="5381" width="54.28515625" style="22" customWidth="1"/>
    <col min="5382" max="5382" width="22" style="22" customWidth="1"/>
    <col min="5383" max="5383" width="0" style="22" hidden="1" customWidth="1"/>
    <col min="5384" max="5384" width="19.28515625" style="22" customWidth="1"/>
    <col min="5385" max="5385" width="18.28515625" style="22" customWidth="1"/>
    <col min="5386" max="5386" width="31.140625" style="22" customWidth="1"/>
    <col min="5387" max="5388" width="12.7109375" style="22" bestFit="1" customWidth="1"/>
    <col min="5389" max="5389" width="11" style="22" bestFit="1" customWidth="1"/>
    <col min="5390" max="5635" width="9.7109375" style="22"/>
    <col min="5636" max="5636" width="5" style="22" customWidth="1"/>
    <col min="5637" max="5637" width="54.28515625" style="22" customWidth="1"/>
    <col min="5638" max="5638" width="22" style="22" customWidth="1"/>
    <col min="5639" max="5639" width="0" style="22" hidden="1" customWidth="1"/>
    <col min="5640" max="5640" width="19.28515625" style="22" customWidth="1"/>
    <col min="5641" max="5641" width="18.28515625" style="22" customWidth="1"/>
    <col min="5642" max="5642" width="31.140625" style="22" customWidth="1"/>
    <col min="5643" max="5644" width="12.7109375" style="22" bestFit="1" customWidth="1"/>
    <col min="5645" max="5645" width="11" style="22" bestFit="1" customWidth="1"/>
    <col min="5646" max="5891" width="9.7109375" style="22"/>
    <col min="5892" max="5892" width="5" style="22" customWidth="1"/>
    <col min="5893" max="5893" width="54.28515625" style="22" customWidth="1"/>
    <col min="5894" max="5894" width="22" style="22" customWidth="1"/>
    <col min="5895" max="5895" width="0" style="22" hidden="1" customWidth="1"/>
    <col min="5896" max="5896" width="19.28515625" style="22" customWidth="1"/>
    <col min="5897" max="5897" width="18.28515625" style="22" customWidth="1"/>
    <col min="5898" max="5898" width="31.140625" style="22" customWidth="1"/>
    <col min="5899" max="5900" width="12.7109375" style="22" bestFit="1" customWidth="1"/>
    <col min="5901" max="5901" width="11" style="22" bestFit="1" customWidth="1"/>
    <col min="5902" max="6147" width="9.7109375" style="22"/>
    <col min="6148" max="6148" width="5" style="22" customWidth="1"/>
    <col min="6149" max="6149" width="54.28515625" style="22" customWidth="1"/>
    <col min="6150" max="6150" width="22" style="22" customWidth="1"/>
    <col min="6151" max="6151" width="0" style="22" hidden="1" customWidth="1"/>
    <col min="6152" max="6152" width="19.28515625" style="22" customWidth="1"/>
    <col min="6153" max="6153" width="18.28515625" style="22" customWidth="1"/>
    <col min="6154" max="6154" width="31.140625" style="22" customWidth="1"/>
    <col min="6155" max="6156" width="12.7109375" style="22" bestFit="1" customWidth="1"/>
    <col min="6157" max="6157" width="11" style="22" bestFit="1" customWidth="1"/>
    <col min="6158" max="6403" width="9.7109375" style="22"/>
    <col min="6404" max="6404" width="5" style="22" customWidth="1"/>
    <col min="6405" max="6405" width="54.28515625" style="22" customWidth="1"/>
    <col min="6406" max="6406" width="22" style="22" customWidth="1"/>
    <col min="6407" max="6407" width="0" style="22" hidden="1" customWidth="1"/>
    <col min="6408" max="6408" width="19.28515625" style="22" customWidth="1"/>
    <col min="6409" max="6409" width="18.28515625" style="22" customWidth="1"/>
    <col min="6410" max="6410" width="31.140625" style="22" customWidth="1"/>
    <col min="6411" max="6412" width="12.7109375" style="22" bestFit="1" customWidth="1"/>
    <col min="6413" max="6413" width="11" style="22" bestFit="1" customWidth="1"/>
    <col min="6414" max="6659" width="9.7109375" style="22"/>
    <col min="6660" max="6660" width="5" style="22" customWidth="1"/>
    <col min="6661" max="6661" width="54.28515625" style="22" customWidth="1"/>
    <col min="6662" max="6662" width="22" style="22" customWidth="1"/>
    <col min="6663" max="6663" width="0" style="22" hidden="1" customWidth="1"/>
    <col min="6664" max="6664" width="19.28515625" style="22" customWidth="1"/>
    <col min="6665" max="6665" width="18.28515625" style="22" customWidth="1"/>
    <col min="6666" max="6666" width="31.140625" style="22" customWidth="1"/>
    <col min="6667" max="6668" width="12.7109375" style="22" bestFit="1" customWidth="1"/>
    <col min="6669" max="6669" width="11" style="22" bestFit="1" customWidth="1"/>
    <col min="6670" max="6915" width="9.7109375" style="22"/>
    <col min="6916" max="6916" width="5" style="22" customWidth="1"/>
    <col min="6917" max="6917" width="54.28515625" style="22" customWidth="1"/>
    <col min="6918" max="6918" width="22" style="22" customWidth="1"/>
    <col min="6919" max="6919" width="0" style="22" hidden="1" customWidth="1"/>
    <col min="6920" max="6920" width="19.28515625" style="22" customWidth="1"/>
    <col min="6921" max="6921" width="18.28515625" style="22" customWidth="1"/>
    <col min="6922" max="6922" width="31.140625" style="22" customWidth="1"/>
    <col min="6923" max="6924" width="12.7109375" style="22" bestFit="1" customWidth="1"/>
    <col min="6925" max="6925" width="11" style="22" bestFit="1" customWidth="1"/>
    <col min="6926" max="7171" width="9.7109375" style="22"/>
    <col min="7172" max="7172" width="5" style="22" customWidth="1"/>
    <col min="7173" max="7173" width="54.28515625" style="22" customWidth="1"/>
    <col min="7174" max="7174" width="22" style="22" customWidth="1"/>
    <col min="7175" max="7175" width="0" style="22" hidden="1" customWidth="1"/>
    <col min="7176" max="7176" width="19.28515625" style="22" customWidth="1"/>
    <col min="7177" max="7177" width="18.28515625" style="22" customWidth="1"/>
    <col min="7178" max="7178" width="31.140625" style="22" customWidth="1"/>
    <col min="7179" max="7180" width="12.7109375" style="22" bestFit="1" customWidth="1"/>
    <col min="7181" max="7181" width="11" style="22" bestFit="1" customWidth="1"/>
    <col min="7182" max="7427" width="9.7109375" style="22"/>
    <col min="7428" max="7428" width="5" style="22" customWidth="1"/>
    <col min="7429" max="7429" width="54.28515625" style="22" customWidth="1"/>
    <col min="7430" max="7430" width="22" style="22" customWidth="1"/>
    <col min="7431" max="7431" width="0" style="22" hidden="1" customWidth="1"/>
    <col min="7432" max="7432" width="19.28515625" style="22" customWidth="1"/>
    <col min="7433" max="7433" width="18.28515625" style="22" customWidth="1"/>
    <col min="7434" max="7434" width="31.140625" style="22" customWidth="1"/>
    <col min="7435" max="7436" width="12.7109375" style="22" bestFit="1" customWidth="1"/>
    <col min="7437" max="7437" width="11" style="22" bestFit="1" customWidth="1"/>
    <col min="7438" max="7683" width="9.7109375" style="22"/>
    <col min="7684" max="7684" width="5" style="22" customWidth="1"/>
    <col min="7685" max="7685" width="54.28515625" style="22" customWidth="1"/>
    <col min="7686" max="7686" width="22" style="22" customWidth="1"/>
    <col min="7687" max="7687" width="0" style="22" hidden="1" customWidth="1"/>
    <col min="7688" max="7688" width="19.28515625" style="22" customWidth="1"/>
    <col min="7689" max="7689" width="18.28515625" style="22" customWidth="1"/>
    <col min="7690" max="7690" width="31.140625" style="22" customWidth="1"/>
    <col min="7691" max="7692" width="12.7109375" style="22" bestFit="1" customWidth="1"/>
    <col min="7693" max="7693" width="11" style="22" bestFit="1" customWidth="1"/>
    <col min="7694" max="7939" width="9.7109375" style="22"/>
    <col min="7940" max="7940" width="5" style="22" customWidth="1"/>
    <col min="7941" max="7941" width="54.28515625" style="22" customWidth="1"/>
    <col min="7942" max="7942" width="22" style="22" customWidth="1"/>
    <col min="7943" max="7943" width="0" style="22" hidden="1" customWidth="1"/>
    <col min="7944" max="7944" width="19.28515625" style="22" customWidth="1"/>
    <col min="7945" max="7945" width="18.28515625" style="22" customWidth="1"/>
    <col min="7946" max="7946" width="31.140625" style="22" customWidth="1"/>
    <col min="7947" max="7948" width="12.7109375" style="22" bestFit="1" customWidth="1"/>
    <col min="7949" max="7949" width="11" style="22" bestFit="1" customWidth="1"/>
    <col min="7950" max="8195" width="9.7109375" style="22"/>
    <col min="8196" max="8196" width="5" style="22" customWidth="1"/>
    <col min="8197" max="8197" width="54.28515625" style="22" customWidth="1"/>
    <col min="8198" max="8198" width="22" style="22" customWidth="1"/>
    <col min="8199" max="8199" width="0" style="22" hidden="1" customWidth="1"/>
    <col min="8200" max="8200" width="19.28515625" style="22" customWidth="1"/>
    <col min="8201" max="8201" width="18.28515625" style="22" customWidth="1"/>
    <col min="8202" max="8202" width="31.140625" style="22" customWidth="1"/>
    <col min="8203" max="8204" width="12.7109375" style="22" bestFit="1" customWidth="1"/>
    <col min="8205" max="8205" width="11" style="22" bestFit="1" customWidth="1"/>
    <col min="8206" max="8451" width="9.7109375" style="22"/>
    <col min="8452" max="8452" width="5" style="22" customWidth="1"/>
    <col min="8453" max="8453" width="54.28515625" style="22" customWidth="1"/>
    <col min="8454" max="8454" width="22" style="22" customWidth="1"/>
    <col min="8455" max="8455" width="0" style="22" hidden="1" customWidth="1"/>
    <col min="8456" max="8456" width="19.28515625" style="22" customWidth="1"/>
    <col min="8457" max="8457" width="18.28515625" style="22" customWidth="1"/>
    <col min="8458" max="8458" width="31.140625" style="22" customWidth="1"/>
    <col min="8459" max="8460" width="12.7109375" style="22" bestFit="1" customWidth="1"/>
    <col min="8461" max="8461" width="11" style="22" bestFit="1" customWidth="1"/>
    <col min="8462" max="8707" width="9.7109375" style="22"/>
    <col min="8708" max="8708" width="5" style="22" customWidth="1"/>
    <col min="8709" max="8709" width="54.28515625" style="22" customWidth="1"/>
    <col min="8710" max="8710" width="22" style="22" customWidth="1"/>
    <col min="8711" max="8711" width="0" style="22" hidden="1" customWidth="1"/>
    <col min="8712" max="8712" width="19.28515625" style="22" customWidth="1"/>
    <col min="8713" max="8713" width="18.28515625" style="22" customWidth="1"/>
    <col min="8714" max="8714" width="31.140625" style="22" customWidth="1"/>
    <col min="8715" max="8716" width="12.7109375" style="22" bestFit="1" customWidth="1"/>
    <col min="8717" max="8717" width="11" style="22" bestFit="1" customWidth="1"/>
    <col min="8718" max="8963" width="9.7109375" style="22"/>
    <col min="8964" max="8964" width="5" style="22" customWidth="1"/>
    <col min="8965" max="8965" width="54.28515625" style="22" customWidth="1"/>
    <col min="8966" max="8966" width="22" style="22" customWidth="1"/>
    <col min="8967" max="8967" width="0" style="22" hidden="1" customWidth="1"/>
    <col min="8968" max="8968" width="19.28515625" style="22" customWidth="1"/>
    <col min="8969" max="8969" width="18.28515625" style="22" customWidth="1"/>
    <col min="8970" max="8970" width="31.140625" style="22" customWidth="1"/>
    <col min="8971" max="8972" width="12.7109375" style="22" bestFit="1" customWidth="1"/>
    <col min="8973" max="8973" width="11" style="22" bestFit="1" customWidth="1"/>
    <col min="8974" max="9219" width="9.7109375" style="22"/>
    <col min="9220" max="9220" width="5" style="22" customWidth="1"/>
    <col min="9221" max="9221" width="54.28515625" style="22" customWidth="1"/>
    <col min="9222" max="9222" width="22" style="22" customWidth="1"/>
    <col min="9223" max="9223" width="0" style="22" hidden="1" customWidth="1"/>
    <col min="9224" max="9224" width="19.28515625" style="22" customWidth="1"/>
    <col min="9225" max="9225" width="18.28515625" style="22" customWidth="1"/>
    <col min="9226" max="9226" width="31.140625" style="22" customWidth="1"/>
    <col min="9227" max="9228" width="12.7109375" style="22" bestFit="1" customWidth="1"/>
    <col min="9229" max="9229" width="11" style="22" bestFit="1" customWidth="1"/>
    <col min="9230" max="9475" width="9.7109375" style="22"/>
    <col min="9476" max="9476" width="5" style="22" customWidth="1"/>
    <col min="9477" max="9477" width="54.28515625" style="22" customWidth="1"/>
    <col min="9478" max="9478" width="22" style="22" customWidth="1"/>
    <col min="9479" max="9479" width="0" style="22" hidden="1" customWidth="1"/>
    <col min="9480" max="9480" width="19.28515625" style="22" customWidth="1"/>
    <col min="9481" max="9481" width="18.28515625" style="22" customWidth="1"/>
    <col min="9482" max="9482" width="31.140625" style="22" customWidth="1"/>
    <col min="9483" max="9484" width="12.7109375" style="22" bestFit="1" customWidth="1"/>
    <col min="9485" max="9485" width="11" style="22" bestFit="1" customWidth="1"/>
    <col min="9486" max="9731" width="9.7109375" style="22"/>
    <col min="9732" max="9732" width="5" style="22" customWidth="1"/>
    <col min="9733" max="9733" width="54.28515625" style="22" customWidth="1"/>
    <col min="9734" max="9734" width="22" style="22" customWidth="1"/>
    <col min="9735" max="9735" width="0" style="22" hidden="1" customWidth="1"/>
    <col min="9736" max="9736" width="19.28515625" style="22" customWidth="1"/>
    <col min="9737" max="9737" width="18.28515625" style="22" customWidth="1"/>
    <col min="9738" max="9738" width="31.140625" style="22" customWidth="1"/>
    <col min="9739" max="9740" width="12.7109375" style="22" bestFit="1" customWidth="1"/>
    <col min="9741" max="9741" width="11" style="22" bestFit="1" customWidth="1"/>
    <col min="9742" max="9987" width="9.7109375" style="22"/>
    <col min="9988" max="9988" width="5" style="22" customWidth="1"/>
    <col min="9989" max="9989" width="54.28515625" style="22" customWidth="1"/>
    <col min="9990" max="9990" width="22" style="22" customWidth="1"/>
    <col min="9991" max="9991" width="0" style="22" hidden="1" customWidth="1"/>
    <col min="9992" max="9992" width="19.28515625" style="22" customWidth="1"/>
    <col min="9993" max="9993" width="18.28515625" style="22" customWidth="1"/>
    <col min="9994" max="9994" width="31.140625" style="22" customWidth="1"/>
    <col min="9995" max="9996" width="12.7109375" style="22" bestFit="1" customWidth="1"/>
    <col min="9997" max="9997" width="11" style="22" bestFit="1" customWidth="1"/>
    <col min="9998" max="10243" width="9.7109375" style="22"/>
    <col min="10244" max="10244" width="5" style="22" customWidth="1"/>
    <col min="10245" max="10245" width="54.28515625" style="22" customWidth="1"/>
    <col min="10246" max="10246" width="22" style="22" customWidth="1"/>
    <col min="10247" max="10247" width="0" style="22" hidden="1" customWidth="1"/>
    <col min="10248" max="10248" width="19.28515625" style="22" customWidth="1"/>
    <col min="10249" max="10249" width="18.28515625" style="22" customWidth="1"/>
    <col min="10250" max="10250" width="31.140625" style="22" customWidth="1"/>
    <col min="10251" max="10252" width="12.7109375" style="22" bestFit="1" customWidth="1"/>
    <col min="10253" max="10253" width="11" style="22" bestFit="1" customWidth="1"/>
    <col min="10254" max="10499" width="9.7109375" style="22"/>
    <col min="10500" max="10500" width="5" style="22" customWidth="1"/>
    <col min="10501" max="10501" width="54.28515625" style="22" customWidth="1"/>
    <col min="10502" max="10502" width="22" style="22" customWidth="1"/>
    <col min="10503" max="10503" width="0" style="22" hidden="1" customWidth="1"/>
    <col min="10504" max="10504" width="19.28515625" style="22" customWidth="1"/>
    <col min="10505" max="10505" width="18.28515625" style="22" customWidth="1"/>
    <col min="10506" max="10506" width="31.140625" style="22" customWidth="1"/>
    <col min="10507" max="10508" width="12.7109375" style="22" bestFit="1" customWidth="1"/>
    <col min="10509" max="10509" width="11" style="22" bestFit="1" customWidth="1"/>
    <col min="10510" max="10755" width="9.7109375" style="22"/>
    <col min="10756" max="10756" width="5" style="22" customWidth="1"/>
    <col min="10757" max="10757" width="54.28515625" style="22" customWidth="1"/>
    <col min="10758" max="10758" width="22" style="22" customWidth="1"/>
    <col min="10759" max="10759" width="0" style="22" hidden="1" customWidth="1"/>
    <col min="10760" max="10760" width="19.28515625" style="22" customWidth="1"/>
    <col min="10761" max="10761" width="18.28515625" style="22" customWidth="1"/>
    <col min="10762" max="10762" width="31.140625" style="22" customWidth="1"/>
    <col min="10763" max="10764" width="12.7109375" style="22" bestFit="1" customWidth="1"/>
    <col min="10765" max="10765" width="11" style="22" bestFit="1" customWidth="1"/>
    <col min="10766" max="11011" width="9.7109375" style="22"/>
    <col min="11012" max="11012" width="5" style="22" customWidth="1"/>
    <col min="11013" max="11013" width="54.28515625" style="22" customWidth="1"/>
    <col min="11014" max="11014" width="22" style="22" customWidth="1"/>
    <col min="11015" max="11015" width="0" style="22" hidden="1" customWidth="1"/>
    <col min="11016" max="11016" width="19.28515625" style="22" customWidth="1"/>
    <col min="11017" max="11017" width="18.28515625" style="22" customWidth="1"/>
    <col min="11018" max="11018" width="31.140625" style="22" customWidth="1"/>
    <col min="11019" max="11020" width="12.7109375" style="22" bestFit="1" customWidth="1"/>
    <col min="11021" max="11021" width="11" style="22" bestFit="1" customWidth="1"/>
    <col min="11022" max="11267" width="9.7109375" style="22"/>
    <col min="11268" max="11268" width="5" style="22" customWidth="1"/>
    <col min="11269" max="11269" width="54.28515625" style="22" customWidth="1"/>
    <col min="11270" max="11270" width="22" style="22" customWidth="1"/>
    <col min="11271" max="11271" width="0" style="22" hidden="1" customWidth="1"/>
    <col min="11272" max="11272" width="19.28515625" style="22" customWidth="1"/>
    <col min="11273" max="11273" width="18.28515625" style="22" customWidth="1"/>
    <col min="11274" max="11274" width="31.140625" style="22" customWidth="1"/>
    <col min="11275" max="11276" width="12.7109375" style="22" bestFit="1" customWidth="1"/>
    <col min="11277" max="11277" width="11" style="22" bestFit="1" customWidth="1"/>
    <col min="11278" max="11523" width="9.7109375" style="22"/>
    <col min="11524" max="11524" width="5" style="22" customWidth="1"/>
    <col min="11525" max="11525" width="54.28515625" style="22" customWidth="1"/>
    <col min="11526" max="11526" width="22" style="22" customWidth="1"/>
    <col min="11527" max="11527" width="0" style="22" hidden="1" customWidth="1"/>
    <col min="11528" max="11528" width="19.28515625" style="22" customWidth="1"/>
    <col min="11529" max="11529" width="18.28515625" style="22" customWidth="1"/>
    <col min="11530" max="11530" width="31.140625" style="22" customWidth="1"/>
    <col min="11531" max="11532" width="12.7109375" style="22" bestFit="1" customWidth="1"/>
    <col min="11533" max="11533" width="11" style="22" bestFit="1" customWidth="1"/>
    <col min="11534" max="11779" width="9.7109375" style="22"/>
    <col min="11780" max="11780" width="5" style="22" customWidth="1"/>
    <col min="11781" max="11781" width="54.28515625" style="22" customWidth="1"/>
    <col min="11782" max="11782" width="22" style="22" customWidth="1"/>
    <col min="11783" max="11783" width="0" style="22" hidden="1" customWidth="1"/>
    <col min="11784" max="11784" width="19.28515625" style="22" customWidth="1"/>
    <col min="11785" max="11785" width="18.28515625" style="22" customWidth="1"/>
    <col min="11786" max="11786" width="31.140625" style="22" customWidth="1"/>
    <col min="11787" max="11788" width="12.7109375" style="22" bestFit="1" customWidth="1"/>
    <col min="11789" max="11789" width="11" style="22" bestFit="1" customWidth="1"/>
    <col min="11790" max="12035" width="9.7109375" style="22"/>
    <col min="12036" max="12036" width="5" style="22" customWidth="1"/>
    <col min="12037" max="12037" width="54.28515625" style="22" customWidth="1"/>
    <col min="12038" max="12038" width="22" style="22" customWidth="1"/>
    <col min="12039" max="12039" width="0" style="22" hidden="1" customWidth="1"/>
    <col min="12040" max="12040" width="19.28515625" style="22" customWidth="1"/>
    <col min="12041" max="12041" width="18.28515625" style="22" customWidth="1"/>
    <col min="12042" max="12042" width="31.140625" style="22" customWidth="1"/>
    <col min="12043" max="12044" width="12.7109375" style="22" bestFit="1" customWidth="1"/>
    <col min="12045" max="12045" width="11" style="22" bestFit="1" customWidth="1"/>
    <col min="12046" max="12291" width="9.7109375" style="22"/>
    <col min="12292" max="12292" width="5" style="22" customWidth="1"/>
    <col min="12293" max="12293" width="54.28515625" style="22" customWidth="1"/>
    <col min="12294" max="12294" width="22" style="22" customWidth="1"/>
    <col min="12295" max="12295" width="0" style="22" hidden="1" customWidth="1"/>
    <col min="12296" max="12296" width="19.28515625" style="22" customWidth="1"/>
    <col min="12297" max="12297" width="18.28515625" style="22" customWidth="1"/>
    <col min="12298" max="12298" width="31.140625" style="22" customWidth="1"/>
    <col min="12299" max="12300" width="12.7109375" style="22" bestFit="1" customWidth="1"/>
    <col min="12301" max="12301" width="11" style="22" bestFit="1" customWidth="1"/>
    <col min="12302" max="12547" width="9.7109375" style="22"/>
    <col min="12548" max="12548" width="5" style="22" customWidth="1"/>
    <col min="12549" max="12549" width="54.28515625" style="22" customWidth="1"/>
    <col min="12550" max="12550" width="22" style="22" customWidth="1"/>
    <col min="12551" max="12551" width="0" style="22" hidden="1" customWidth="1"/>
    <col min="12552" max="12552" width="19.28515625" style="22" customWidth="1"/>
    <col min="12553" max="12553" width="18.28515625" style="22" customWidth="1"/>
    <col min="12554" max="12554" width="31.140625" style="22" customWidth="1"/>
    <col min="12555" max="12556" width="12.7109375" style="22" bestFit="1" customWidth="1"/>
    <col min="12557" max="12557" width="11" style="22" bestFit="1" customWidth="1"/>
    <col min="12558" max="12803" width="9.7109375" style="22"/>
    <col min="12804" max="12804" width="5" style="22" customWidth="1"/>
    <col min="12805" max="12805" width="54.28515625" style="22" customWidth="1"/>
    <col min="12806" max="12806" width="22" style="22" customWidth="1"/>
    <col min="12807" max="12807" width="0" style="22" hidden="1" customWidth="1"/>
    <col min="12808" max="12808" width="19.28515625" style="22" customWidth="1"/>
    <col min="12809" max="12809" width="18.28515625" style="22" customWidth="1"/>
    <col min="12810" max="12810" width="31.140625" style="22" customWidth="1"/>
    <col min="12811" max="12812" width="12.7109375" style="22" bestFit="1" customWidth="1"/>
    <col min="12813" max="12813" width="11" style="22" bestFit="1" customWidth="1"/>
    <col min="12814" max="13059" width="9.7109375" style="22"/>
    <col min="13060" max="13060" width="5" style="22" customWidth="1"/>
    <col min="13061" max="13061" width="54.28515625" style="22" customWidth="1"/>
    <col min="13062" max="13062" width="22" style="22" customWidth="1"/>
    <col min="13063" max="13063" width="0" style="22" hidden="1" customWidth="1"/>
    <col min="13064" max="13064" width="19.28515625" style="22" customWidth="1"/>
    <col min="13065" max="13065" width="18.28515625" style="22" customWidth="1"/>
    <col min="13066" max="13066" width="31.140625" style="22" customWidth="1"/>
    <col min="13067" max="13068" width="12.7109375" style="22" bestFit="1" customWidth="1"/>
    <col min="13069" max="13069" width="11" style="22" bestFit="1" customWidth="1"/>
    <col min="13070" max="13315" width="9.7109375" style="22"/>
    <col min="13316" max="13316" width="5" style="22" customWidth="1"/>
    <col min="13317" max="13317" width="54.28515625" style="22" customWidth="1"/>
    <col min="13318" max="13318" width="22" style="22" customWidth="1"/>
    <col min="13319" max="13319" width="0" style="22" hidden="1" customWidth="1"/>
    <col min="13320" max="13320" width="19.28515625" style="22" customWidth="1"/>
    <col min="13321" max="13321" width="18.28515625" style="22" customWidth="1"/>
    <col min="13322" max="13322" width="31.140625" style="22" customWidth="1"/>
    <col min="13323" max="13324" width="12.7109375" style="22" bestFit="1" customWidth="1"/>
    <col min="13325" max="13325" width="11" style="22" bestFit="1" customWidth="1"/>
    <col min="13326" max="13571" width="9.7109375" style="22"/>
    <col min="13572" max="13572" width="5" style="22" customWidth="1"/>
    <col min="13573" max="13573" width="54.28515625" style="22" customWidth="1"/>
    <col min="13574" max="13574" width="22" style="22" customWidth="1"/>
    <col min="13575" max="13575" width="0" style="22" hidden="1" customWidth="1"/>
    <col min="13576" max="13576" width="19.28515625" style="22" customWidth="1"/>
    <col min="13577" max="13577" width="18.28515625" style="22" customWidth="1"/>
    <col min="13578" max="13578" width="31.140625" style="22" customWidth="1"/>
    <col min="13579" max="13580" width="12.7109375" style="22" bestFit="1" customWidth="1"/>
    <col min="13581" max="13581" width="11" style="22" bestFit="1" customWidth="1"/>
    <col min="13582" max="13827" width="9.7109375" style="22"/>
    <col min="13828" max="13828" width="5" style="22" customWidth="1"/>
    <col min="13829" max="13829" width="54.28515625" style="22" customWidth="1"/>
    <col min="13830" max="13830" width="22" style="22" customWidth="1"/>
    <col min="13831" max="13831" width="0" style="22" hidden="1" customWidth="1"/>
    <col min="13832" max="13832" width="19.28515625" style="22" customWidth="1"/>
    <col min="13833" max="13833" width="18.28515625" style="22" customWidth="1"/>
    <col min="13834" max="13834" width="31.140625" style="22" customWidth="1"/>
    <col min="13835" max="13836" width="12.7109375" style="22" bestFit="1" customWidth="1"/>
    <col min="13837" max="13837" width="11" style="22" bestFit="1" customWidth="1"/>
    <col min="13838" max="14083" width="9.7109375" style="22"/>
    <col min="14084" max="14084" width="5" style="22" customWidth="1"/>
    <col min="14085" max="14085" width="54.28515625" style="22" customWidth="1"/>
    <col min="14086" max="14086" width="22" style="22" customWidth="1"/>
    <col min="14087" max="14087" width="0" style="22" hidden="1" customWidth="1"/>
    <col min="14088" max="14088" width="19.28515625" style="22" customWidth="1"/>
    <col min="14089" max="14089" width="18.28515625" style="22" customWidth="1"/>
    <col min="14090" max="14090" width="31.140625" style="22" customWidth="1"/>
    <col min="14091" max="14092" width="12.7109375" style="22" bestFit="1" customWidth="1"/>
    <col min="14093" max="14093" width="11" style="22" bestFit="1" customWidth="1"/>
    <col min="14094" max="14339" width="9.7109375" style="22"/>
    <col min="14340" max="14340" width="5" style="22" customWidth="1"/>
    <col min="14341" max="14341" width="54.28515625" style="22" customWidth="1"/>
    <col min="14342" max="14342" width="22" style="22" customWidth="1"/>
    <col min="14343" max="14343" width="0" style="22" hidden="1" customWidth="1"/>
    <col min="14344" max="14344" width="19.28515625" style="22" customWidth="1"/>
    <col min="14345" max="14345" width="18.28515625" style="22" customWidth="1"/>
    <col min="14346" max="14346" width="31.140625" style="22" customWidth="1"/>
    <col min="14347" max="14348" width="12.7109375" style="22" bestFit="1" customWidth="1"/>
    <col min="14349" max="14349" width="11" style="22" bestFit="1" customWidth="1"/>
    <col min="14350" max="14595" width="9.7109375" style="22"/>
    <col min="14596" max="14596" width="5" style="22" customWidth="1"/>
    <col min="14597" max="14597" width="54.28515625" style="22" customWidth="1"/>
    <col min="14598" max="14598" width="22" style="22" customWidth="1"/>
    <col min="14599" max="14599" width="0" style="22" hidden="1" customWidth="1"/>
    <col min="14600" max="14600" width="19.28515625" style="22" customWidth="1"/>
    <col min="14601" max="14601" width="18.28515625" style="22" customWidth="1"/>
    <col min="14602" max="14602" width="31.140625" style="22" customWidth="1"/>
    <col min="14603" max="14604" width="12.7109375" style="22" bestFit="1" customWidth="1"/>
    <col min="14605" max="14605" width="11" style="22" bestFit="1" customWidth="1"/>
    <col min="14606" max="14851" width="9.7109375" style="22"/>
    <col min="14852" max="14852" width="5" style="22" customWidth="1"/>
    <col min="14853" max="14853" width="54.28515625" style="22" customWidth="1"/>
    <col min="14854" max="14854" width="22" style="22" customWidth="1"/>
    <col min="14855" max="14855" width="0" style="22" hidden="1" customWidth="1"/>
    <col min="14856" max="14856" width="19.28515625" style="22" customWidth="1"/>
    <col min="14857" max="14857" width="18.28515625" style="22" customWidth="1"/>
    <col min="14858" max="14858" width="31.140625" style="22" customWidth="1"/>
    <col min="14859" max="14860" width="12.7109375" style="22" bestFit="1" customWidth="1"/>
    <col min="14861" max="14861" width="11" style="22" bestFit="1" customWidth="1"/>
    <col min="14862" max="15107" width="9.7109375" style="22"/>
    <col min="15108" max="15108" width="5" style="22" customWidth="1"/>
    <col min="15109" max="15109" width="54.28515625" style="22" customWidth="1"/>
    <col min="15110" max="15110" width="22" style="22" customWidth="1"/>
    <col min="15111" max="15111" width="0" style="22" hidden="1" customWidth="1"/>
    <col min="15112" max="15112" width="19.28515625" style="22" customWidth="1"/>
    <col min="15113" max="15113" width="18.28515625" style="22" customWidth="1"/>
    <col min="15114" max="15114" width="31.140625" style="22" customWidth="1"/>
    <col min="15115" max="15116" width="12.7109375" style="22" bestFit="1" customWidth="1"/>
    <col min="15117" max="15117" width="11" style="22" bestFit="1" customWidth="1"/>
    <col min="15118" max="15363" width="9.7109375" style="22"/>
    <col min="15364" max="15364" width="5" style="22" customWidth="1"/>
    <col min="15365" max="15365" width="54.28515625" style="22" customWidth="1"/>
    <col min="15366" max="15366" width="22" style="22" customWidth="1"/>
    <col min="15367" max="15367" width="0" style="22" hidden="1" customWidth="1"/>
    <col min="15368" max="15368" width="19.28515625" style="22" customWidth="1"/>
    <col min="15369" max="15369" width="18.28515625" style="22" customWidth="1"/>
    <col min="15370" max="15370" width="31.140625" style="22" customWidth="1"/>
    <col min="15371" max="15372" width="12.7109375" style="22" bestFit="1" customWidth="1"/>
    <col min="15373" max="15373" width="11" style="22" bestFit="1" customWidth="1"/>
    <col min="15374" max="15619" width="9.7109375" style="22"/>
    <col min="15620" max="15620" width="5" style="22" customWidth="1"/>
    <col min="15621" max="15621" width="54.28515625" style="22" customWidth="1"/>
    <col min="15622" max="15622" width="22" style="22" customWidth="1"/>
    <col min="15623" max="15623" width="0" style="22" hidden="1" customWidth="1"/>
    <col min="15624" max="15624" width="19.28515625" style="22" customWidth="1"/>
    <col min="15625" max="15625" width="18.28515625" style="22" customWidth="1"/>
    <col min="15626" max="15626" width="31.140625" style="22" customWidth="1"/>
    <col min="15627" max="15628" width="12.7109375" style="22" bestFit="1" customWidth="1"/>
    <col min="15629" max="15629" width="11" style="22" bestFit="1" customWidth="1"/>
    <col min="15630" max="15875" width="9.7109375" style="22"/>
    <col min="15876" max="15876" width="5" style="22" customWidth="1"/>
    <col min="15877" max="15877" width="54.28515625" style="22" customWidth="1"/>
    <col min="15878" max="15878" width="22" style="22" customWidth="1"/>
    <col min="15879" max="15879" width="0" style="22" hidden="1" customWidth="1"/>
    <col min="15880" max="15880" width="19.28515625" style="22" customWidth="1"/>
    <col min="15881" max="15881" width="18.28515625" style="22" customWidth="1"/>
    <col min="15882" max="15882" width="31.140625" style="22" customWidth="1"/>
    <col min="15883" max="15884" width="12.7109375" style="22" bestFit="1" customWidth="1"/>
    <col min="15885" max="15885" width="11" style="22" bestFit="1" customWidth="1"/>
    <col min="15886" max="16131" width="9.7109375" style="22"/>
    <col min="16132" max="16132" width="5" style="22" customWidth="1"/>
    <col min="16133" max="16133" width="54.28515625" style="22" customWidth="1"/>
    <col min="16134" max="16134" width="22" style="22" customWidth="1"/>
    <col min="16135" max="16135" width="0" style="22" hidden="1" customWidth="1"/>
    <col min="16136" max="16136" width="19.28515625" style="22" customWidth="1"/>
    <col min="16137" max="16137" width="18.28515625" style="22" customWidth="1"/>
    <col min="16138" max="16138" width="31.140625" style="22" customWidth="1"/>
    <col min="16139" max="16140" width="12.7109375" style="22" bestFit="1" customWidth="1"/>
    <col min="16141" max="16141" width="11" style="22" bestFit="1" customWidth="1"/>
    <col min="16142" max="16384" width="9.7109375" style="22"/>
  </cols>
  <sheetData>
    <row r="1" spans="1:12" ht="17.25" customHeight="1" x14ac:dyDescent="0.25">
      <c r="A1" s="320" t="s">
        <v>7</v>
      </c>
      <c r="B1" s="320"/>
      <c r="C1" s="320"/>
      <c r="D1" s="320"/>
      <c r="E1" s="320"/>
      <c r="F1" s="320"/>
      <c r="G1" s="320"/>
      <c r="H1" s="320"/>
      <c r="I1" s="320"/>
    </row>
    <row r="2" spans="1:12" ht="26.25" customHeight="1" x14ac:dyDescent="0.25">
      <c r="A2" s="321" t="s">
        <v>41</v>
      </c>
      <c r="B2" s="321"/>
      <c r="C2" s="321"/>
      <c r="D2" s="321"/>
      <c r="E2" s="321"/>
      <c r="F2" s="321"/>
      <c r="G2" s="321"/>
      <c r="H2" s="321"/>
      <c r="I2" s="321"/>
    </row>
    <row r="3" spans="1:12" ht="16.5" customHeight="1" x14ac:dyDescent="0.25">
      <c r="A3" s="322" t="str">
        <f>Chi!A3</f>
        <v>(kèm theo Nghị quyết số 35/NQ-HĐND ngày 20/12/2025 của HĐND xã Mường Hung)</v>
      </c>
      <c r="B3" s="322"/>
      <c r="C3" s="322"/>
      <c r="D3" s="322"/>
      <c r="E3" s="322"/>
      <c r="F3" s="322"/>
      <c r="G3" s="322"/>
      <c r="H3" s="322"/>
      <c r="I3" s="322"/>
    </row>
    <row r="4" spans="1:12" ht="23.25" customHeight="1" x14ac:dyDescent="0.3">
      <c r="A4" s="23"/>
      <c r="B4" s="24"/>
      <c r="C4" s="25"/>
      <c r="D4" s="25"/>
      <c r="E4" s="25"/>
      <c r="F4" s="25"/>
      <c r="G4" s="25"/>
      <c r="H4" s="25"/>
      <c r="I4" s="26" t="s">
        <v>42</v>
      </c>
    </row>
    <row r="5" spans="1:12" ht="21" customHeight="1" x14ac:dyDescent="0.25">
      <c r="A5" s="323" t="s">
        <v>0</v>
      </c>
      <c r="B5" s="323" t="s">
        <v>12</v>
      </c>
      <c r="C5" s="323" t="s">
        <v>47</v>
      </c>
      <c r="D5" s="326" t="s">
        <v>212</v>
      </c>
      <c r="E5" s="324" t="s">
        <v>11</v>
      </c>
      <c r="F5" s="325"/>
      <c r="G5" s="323" t="s">
        <v>82</v>
      </c>
      <c r="H5" s="323" t="s">
        <v>190</v>
      </c>
      <c r="I5" s="323" t="s">
        <v>8</v>
      </c>
    </row>
    <row r="6" spans="1:12" ht="57.75" customHeight="1" x14ac:dyDescent="0.25">
      <c r="A6" s="323"/>
      <c r="B6" s="323"/>
      <c r="C6" s="323"/>
      <c r="D6" s="327"/>
      <c r="E6" s="28" t="s">
        <v>170</v>
      </c>
      <c r="F6" s="272" t="s">
        <v>172</v>
      </c>
      <c r="G6" s="323"/>
      <c r="H6" s="323"/>
      <c r="I6" s="323"/>
    </row>
    <row r="7" spans="1:12" ht="26.45" customHeight="1" x14ac:dyDescent="0.25">
      <c r="A7" s="28"/>
      <c r="B7" s="28" t="s">
        <v>13</v>
      </c>
      <c r="C7" s="29">
        <f>+C8+C12+C28+C29</f>
        <v>5174000000</v>
      </c>
      <c r="D7" s="29"/>
      <c r="E7" s="29">
        <f>+E8+E12+E28+E29</f>
        <v>2815800000</v>
      </c>
      <c r="F7" s="29">
        <f>+F8+F12+F28+F29</f>
        <v>2129900000</v>
      </c>
      <c r="G7" s="29">
        <f>+G8+G12+G28+G29</f>
        <v>49300000</v>
      </c>
      <c r="H7" s="29">
        <f>+H8+H12+H28+H29</f>
        <v>106000000</v>
      </c>
      <c r="I7" s="30"/>
      <c r="J7" s="31"/>
      <c r="K7" s="32"/>
    </row>
    <row r="8" spans="1:12" s="177" customFormat="1" ht="26.45" customHeight="1" x14ac:dyDescent="0.25">
      <c r="A8" s="28" t="s">
        <v>1</v>
      </c>
      <c r="B8" s="173" t="s">
        <v>22</v>
      </c>
      <c r="C8" s="174">
        <f>SUM(C9:C11)</f>
        <v>1215900000</v>
      </c>
      <c r="D8" s="174"/>
      <c r="E8" s="174">
        <f t="shared" ref="E8" si="0">SUM(E9:E11)</f>
        <v>0</v>
      </c>
      <c r="F8" s="174">
        <f>SUM(F9:F11)</f>
        <v>1110900000</v>
      </c>
      <c r="G8" s="174"/>
      <c r="H8" s="174"/>
      <c r="I8" s="273"/>
      <c r="J8" s="175"/>
      <c r="K8" s="176"/>
    </row>
    <row r="9" spans="1:12" s="53" customFormat="1" ht="37.15" customHeight="1" x14ac:dyDescent="0.25">
      <c r="A9" s="274">
        <v>1</v>
      </c>
      <c r="B9" s="186" t="s">
        <v>167</v>
      </c>
      <c r="C9" s="36">
        <v>883500000</v>
      </c>
      <c r="D9" s="36" t="s">
        <v>172</v>
      </c>
      <c r="E9" s="29"/>
      <c r="F9" s="36">
        <v>883500000</v>
      </c>
      <c r="G9" s="36"/>
      <c r="H9" s="29"/>
      <c r="I9" s="30"/>
      <c r="J9" s="31"/>
      <c r="K9" s="33"/>
    </row>
    <row r="10" spans="1:12" s="53" customFormat="1" ht="37.15" customHeight="1" x14ac:dyDescent="0.25">
      <c r="A10" s="274">
        <v>2</v>
      </c>
      <c r="B10" s="141" t="s">
        <v>147</v>
      </c>
      <c r="C10" s="36">
        <v>52400000</v>
      </c>
      <c r="D10" s="36" t="s">
        <v>172</v>
      </c>
      <c r="E10" s="29"/>
      <c r="F10" s="250">
        <v>52400000</v>
      </c>
      <c r="G10" s="194"/>
      <c r="H10" s="29"/>
      <c r="I10" s="30"/>
      <c r="J10" s="31"/>
      <c r="K10" s="33"/>
    </row>
    <row r="11" spans="1:12" s="53" customFormat="1" ht="37.15" customHeight="1" x14ac:dyDescent="0.25">
      <c r="A11" s="274">
        <v>3</v>
      </c>
      <c r="B11" s="187" t="s">
        <v>148</v>
      </c>
      <c r="C11" s="36">
        <f>8*35000000</f>
        <v>280000000</v>
      </c>
      <c r="D11" s="36" t="s">
        <v>172</v>
      </c>
      <c r="E11" s="29"/>
      <c r="F11" s="36">
        <f>5*35000000</f>
        <v>175000000</v>
      </c>
      <c r="G11" s="36"/>
      <c r="H11" s="29"/>
      <c r="I11" s="30"/>
      <c r="J11" s="31"/>
      <c r="K11" s="33"/>
    </row>
    <row r="12" spans="1:12" s="40" customFormat="1" ht="26.45" customHeight="1" x14ac:dyDescent="0.25">
      <c r="A12" s="102" t="s">
        <v>2</v>
      </c>
      <c r="B12" s="103" t="s">
        <v>23</v>
      </c>
      <c r="C12" s="29">
        <f>SUM(C13:C24)</f>
        <v>2869400000</v>
      </c>
      <c r="D12" s="29"/>
      <c r="E12" s="29">
        <f>SUM(E13:E27)</f>
        <v>2815800000</v>
      </c>
      <c r="F12" s="29">
        <f>SUM(F13:F27)</f>
        <v>1019000000</v>
      </c>
      <c r="G12" s="29"/>
      <c r="H12" s="29"/>
      <c r="I12" s="29"/>
      <c r="J12" s="104"/>
      <c r="K12" s="105"/>
      <c r="L12" s="106"/>
    </row>
    <row r="13" spans="1:12" ht="40.15" customHeight="1" x14ac:dyDescent="0.25">
      <c r="A13" s="34">
        <v>1</v>
      </c>
      <c r="B13" s="35" t="s">
        <v>79</v>
      </c>
      <c r="C13" s="36">
        <v>20000000</v>
      </c>
      <c r="D13" s="36" t="s">
        <v>172</v>
      </c>
      <c r="E13" s="36"/>
      <c r="F13" s="36">
        <v>20000000</v>
      </c>
      <c r="G13" s="36"/>
      <c r="H13" s="36"/>
      <c r="I13" s="36"/>
      <c r="J13" s="107"/>
      <c r="K13" s="32"/>
    </row>
    <row r="14" spans="1:12" ht="40.15" customHeight="1" x14ac:dyDescent="0.25">
      <c r="A14" s="34">
        <v>2</v>
      </c>
      <c r="B14" s="35" t="s">
        <v>45</v>
      </c>
      <c r="C14" s="36">
        <v>30000000</v>
      </c>
      <c r="D14" s="36" t="s">
        <v>172</v>
      </c>
      <c r="E14" s="36"/>
      <c r="F14" s="36">
        <v>30000000</v>
      </c>
      <c r="G14" s="36"/>
      <c r="H14" s="36"/>
      <c r="I14" s="36"/>
      <c r="J14" s="107"/>
      <c r="K14" s="32"/>
    </row>
    <row r="15" spans="1:12" ht="40.15" customHeight="1" x14ac:dyDescent="0.25">
      <c r="A15" s="34">
        <v>3</v>
      </c>
      <c r="B15" s="35" t="s">
        <v>80</v>
      </c>
      <c r="C15" s="36">
        <v>20000000</v>
      </c>
      <c r="D15" s="36" t="s">
        <v>172</v>
      </c>
      <c r="E15" s="36"/>
      <c r="F15" s="36">
        <v>20000000</v>
      </c>
      <c r="G15" s="36"/>
      <c r="H15" s="36"/>
      <c r="I15" s="36"/>
      <c r="J15" s="107"/>
      <c r="K15" s="32"/>
    </row>
    <row r="16" spans="1:12" ht="40.15" customHeight="1" x14ac:dyDescent="0.25">
      <c r="A16" s="34">
        <v>4</v>
      </c>
      <c r="B16" s="35" t="s">
        <v>81</v>
      </c>
      <c r="C16" s="36">
        <v>24000000</v>
      </c>
      <c r="D16" s="36" t="s">
        <v>172</v>
      </c>
      <c r="E16" s="36"/>
      <c r="F16" s="36">
        <f>3*8000000</f>
        <v>24000000</v>
      </c>
      <c r="G16" s="36"/>
      <c r="H16" s="36"/>
      <c r="I16" s="36"/>
      <c r="J16" s="107"/>
      <c r="K16" s="32"/>
    </row>
    <row r="17" spans="1:12" ht="36" customHeight="1" x14ac:dyDescent="0.25">
      <c r="A17" s="34">
        <v>5</v>
      </c>
      <c r="B17" s="35" t="s">
        <v>185</v>
      </c>
      <c r="C17" s="36">
        <v>925000000</v>
      </c>
      <c r="D17" s="36" t="s">
        <v>170</v>
      </c>
      <c r="E17" s="36"/>
      <c r="F17" s="36">
        <v>925000000</v>
      </c>
      <c r="G17" s="36"/>
      <c r="H17" s="36"/>
      <c r="I17" s="36"/>
      <c r="J17" s="107"/>
      <c r="K17" s="32"/>
    </row>
    <row r="18" spans="1:12" s="40" customFormat="1" ht="36" customHeight="1" x14ac:dyDescent="0.25">
      <c r="A18" s="316">
        <v>6</v>
      </c>
      <c r="B18" s="142" t="s">
        <v>109</v>
      </c>
      <c r="C18" s="138">
        <v>125000000</v>
      </c>
      <c r="D18" s="138" t="s">
        <v>170</v>
      </c>
      <c r="E18" s="36">
        <v>125000000</v>
      </c>
      <c r="F18" s="29"/>
      <c r="G18" s="29"/>
      <c r="H18" s="29"/>
      <c r="I18" s="29"/>
      <c r="J18" s="104"/>
      <c r="K18" s="105"/>
      <c r="L18" s="106"/>
    </row>
    <row r="19" spans="1:12" ht="24" customHeight="1" x14ac:dyDescent="0.25">
      <c r="A19" s="316">
        <v>7</v>
      </c>
      <c r="B19" s="142" t="s">
        <v>115</v>
      </c>
      <c r="C19" s="138">
        <v>15000000</v>
      </c>
      <c r="D19" s="138" t="s">
        <v>170</v>
      </c>
      <c r="E19" s="36">
        <v>15000000</v>
      </c>
      <c r="F19" s="36"/>
      <c r="G19" s="36"/>
      <c r="H19" s="36"/>
      <c r="I19" s="36"/>
      <c r="J19" s="104"/>
      <c r="K19" s="52"/>
      <c r="L19" s="53"/>
    </row>
    <row r="20" spans="1:12" ht="38.25" customHeight="1" x14ac:dyDescent="0.25">
      <c r="A20" s="316">
        <v>8</v>
      </c>
      <c r="B20" s="142" t="s">
        <v>76</v>
      </c>
      <c r="C20" s="138">
        <v>15000000</v>
      </c>
      <c r="D20" s="138" t="s">
        <v>170</v>
      </c>
      <c r="E20" s="36">
        <v>15000000</v>
      </c>
      <c r="F20" s="36"/>
      <c r="G20" s="36"/>
      <c r="H20" s="36"/>
      <c r="I20" s="36"/>
      <c r="J20" s="104"/>
      <c r="K20" s="52"/>
      <c r="L20" s="53"/>
    </row>
    <row r="21" spans="1:12" ht="23.45" customHeight="1" x14ac:dyDescent="0.25">
      <c r="A21" s="34">
        <v>9</v>
      </c>
      <c r="B21" s="35" t="s">
        <v>78</v>
      </c>
      <c r="C21" s="36">
        <v>30000000</v>
      </c>
      <c r="D21" s="36" t="s">
        <v>170</v>
      </c>
      <c r="E21" s="36">
        <v>30000000</v>
      </c>
      <c r="F21" s="36"/>
      <c r="G21" s="36"/>
      <c r="H21" s="36"/>
      <c r="I21" s="36"/>
      <c r="J21" s="51"/>
      <c r="K21" s="52"/>
      <c r="L21" s="53"/>
    </row>
    <row r="22" spans="1:12" ht="49.9" customHeight="1" x14ac:dyDescent="0.25">
      <c r="A22" s="34">
        <v>10</v>
      </c>
      <c r="B22" s="35" t="s">
        <v>77</v>
      </c>
      <c r="C22" s="36">
        <v>50000000</v>
      </c>
      <c r="D22" s="36" t="s">
        <v>170</v>
      </c>
      <c r="E22" s="36">
        <v>50000000</v>
      </c>
      <c r="F22" s="36"/>
      <c r="G22" s="36"/>
      <c r="H22" s="36"/>
      <c r="I22" s="36"/>
      <c r="J22" s="51"/>
      <c r="K22" s="52"/>
      <c r="L22" s="33"/>
    </row>
    <row r="23" spans="1:12" ht="31.15" customHeight="1" x14ac:dyDescent="0.25">
      <c r="A23" s="34">
        <v>11</v>
      </c>
      <c r="B23" s="37" t="s">
        <v>83</v>
      </c>
      <c r="C23" s="138">
        <v>650000000</v>
      </c>
      <c r="D23" s="36" t="s">
        <v>170</v>
      </c>
      <c r="E23" s="36">
        <v>650000000</v>
      </c>
      <c r="F23" s="36"/>
      <c r="G23" s="36"/>
      <c r="H23" s="36"/>
      <c r="I23" s="30"/>
      <c r="J23" s="51"/>
      <c r="K23" s="33"/>
      <c r="L23" s="53"/>
    </row>
    <row r="24" spans="1:12" ht="31.15" customHeight="1" x14ac:dyDescent="0.25">
      <c r="A24" s="34">
        <v>12</v>
      </c>
      <c r="B24" s="37" t="s">
        <v>43</v>
      </c>
      <c r="C24" s="138">
        <v>965400000</v>
      </c>
      <c r="D24" s="36" t="s">
        <v>170</v>
      </c>
      <c r="E24" s="36">
        <f>SUM(E25:E27)</f>
        <v>965400000</v>
      </c>
      <c r="F24" s="36"/>
      <c r="G24" s="36"/>
      <c r="H24" s="36"/>
      <c r="I24" s="30"/>
      <c r="J24" s="51"/>
      <c r="K24" s="33"/>
      <c r="L24" s="53"/>
    </row>
    <row r="25" spans="1:12" s="219" customFormat="1" ht="28.9" customHeight="1" x14ac:dyDescent="0.25">
      <c r="A25" s="34"/>
      <c r="B25" s="278" t="s">
        <v>213</v>
      </c>
      <c r="C25" s="189">
        <v>120000000</v>
      </c>
      <c r="D25" s="36"/>
      <c r="E25" s="215">
        <v>120000000</v>
      </c>
      <c r="F25" s="215"/>
      <c r="G25" s="215"/>
      <c r="H25" s="215"/>
      <c r="I25" s="275"/>
      <c r="J25" s="216"/>
      <c r="K25" s="217"/>
      <c r="L25" s="218"/>
    </row>
    <row r="26" spans="1:12" s="219" customFormat="1" ht="28.9" customHeight="1" x14ac:dyDescent="0.25">
      <c r="A26" s="34"/>
      <c r="B26" s="278" t="s">
        <v>214</v>
      </c>
      <c r="C26" s="189">
        <v>690000000</v>
      </c>
      <c r="D26" s="36"/>
      <c r="E26" s="215">
        <v>690000000</v>
      </c>
      <c r="F26" s="215"/>
      <c r="G26" s="215"/>
      <c r="H26" s="215"/>
      <c r="I26" s="275"/>
      <c r="J26" s="216"/>
      <c r="K26" s="217"/>
      <c r="L26" s="218"/>
    </row>
    <row r="27" spans="1:12" s="219" customFormat="1" ht="28.9" customHeight="1" x14ac:dyDescent="0.25">
      <c r="A27" s="34"/>
      <c r="B27" s="278" t="s">
        <v>215</v>
      </c>
      <c r="C27" s="189">
        <v>155400000</v>
      </c>
      <c r="D27" s="36"/>
      <c r="E27" s="215">
        <v>155400000</v>
      </c>
      <c r="F27" s="215"/>
      <c r="G27" s="215"/>
      <c r="H27" s="215"/>
      <c r="I27" s="275"/>
      <c r="J27" s="216"/>
      <c r="K27" s="217"/>
      <c r="L27" s="218"/>
    </row>
    <row r="28" spans="1:12" s="40" customFormat="1" ht="28.9" customHeight="1" x14ac:dyDescent="0.25">
      <c r="A28" s="38" t="s">
        <v>3</v>
      </c>
      <c r="B28" s="39" t="s">
        <v>82</v>
      </c>
      <c r="C28" s="29">
        <v>49300000</v>
      </c>
      <c r="D28" s="29"/>
      <c r="E28" s="29"/>
      <c r="F28" s="29"/>
      <c r="G28" s="29">
        <v>49300000</v>
      </c>
      <c r="H28" s="29"/>
      <c r="I28" s="36"/>
      <c r="J28" s="54"/>
    </row>
    <row r="29" spans="1:12" ht="28.9" customHeight="1" x14ac:dyDescent="0.25">
      <c r="A29" s="251" t="s">
        <v>116</v>
      </c>
      <c r="B29" s="276" t="s">
        <v>75</v>
      </c>
      <c r="C29" s="29">
        <f>1103400000-64000000</f>
        <v>1039400000</v>
      </c>
      <c r="D29" s="29"/>
      <c r="E29" s="277"/>
      <c r="F29" s="252"/>
      <c r="G29" s="252"/>
      <c r="H29" s="252">
        <v>106000000</v>
      </c>
      <c r="I29" s="277"/>
    </row>
  </sheetData>
  <mergeCells count="11">
    <mergeCell ref="A1:I1"/>
    <mergeCell ref="A2:I2"/>
    <mergeCell ref="A3:I3"/>
    <mergeCell ref="C5:C6"/>
    <mergeCell ref="B5:B6"/>
    <mergeCell ref="A5:A6"/>
    <mergeCell ref="I5:I6"/>
    <mergeCell ref="E5:F5"/>
    <mergeCell ref="G5:G6"/>
    <mergeCell ref="H5:H6"/>
    <mergeCell ref="D5:D6"/>
  </mergeCells>
  <phoneticPr fontId="19" type="noConversion"/>
  <pageMargins left="0.49" right="0.24" top="0.35" bottom="0.25" header="0.3" footer="0.3"/>
  <pageSetup paperSize="9"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E20"/>
  <sheetViews>
    <sheetView zoomScale="85" zoomScaleNormal="85" workbookViewId="0">
      <selection activeCell="D11" sqref="D11"/>
    </sheetView>
  </sheetViews>
  <sheetFormatPr defaultColWidth="8.7109375" defaultRowHeight="18.75" x14ac:dyDescent="0.3"/>
  <cols>
    <col min="1" max="1" width="6" style="2" customWidth="1"/>
    <col min="2" max="2" width="88.28515625" style="1" customWidth="1"/>
    <col min="3" max="3" width="23.28515625" style="1" customWidth="1"/>
    <col min="4" max="4" width="16.85546875" style="271" customWidth="1"/>
    <col min="5" max="5" width="27.28515625" style="7" customWidth="1"/>
    <col min="6" max="16384" width="8.7109375" style="1"/>
  </cols>
  <sheetData>
    <row r="1" spans="1:5" x14ac:dyDescent="0.3">
      <c r="A1" s="317" t="s">
        <v>92</v>
      </c>
      <c r="B1" s="317"/>
      <c r="C1" s="317"/>
      <c r="D1" s="317"/>
    </row>
    <row r="2" spans="1:5" ht="24" customHeight="1" x14ac:dyDescent="0.3">
      <c r="A2" s="328" t="s">
        <v>57</v>
      </c>
      <c r="B2" s="318"/>
      <c r="C2" s="318"/>
      <c r="D2" s="318"/>
    </row>
    <row r="3" spans="1:5" s="3" customFormat="1" ht="22.5" customHeight="1" x14ac:dyDescent="0.3">
      <c r="A3" s="319" t="str">
        <f>+Chi!A3</f>
        <v>(kèm theo Nghị quyết số 35/NQ-HĐND ngày 20/12/2025 của HĐND xã Mường Hung)</v>
      </c>
      <c r="B3" s="319"/>
      <c r="C3" s="319"/>
      <c r="D3" s="319"/>
      <c r="E3" s="76"/>
    </row>
    <row r="4" spans="1:5" ht="27.75" customHeight="1" x14ac:dyDescent="0.3">
      <c r="C4" s="77"/>
      <c r="D4" s="259" t="s">
        <v>6</v>
      </c>
    </row>
    <row r="5" spans="1:5" s="9" customFormat="1" ht="24.6" customHeight="1" x14ac:dyDescent="0.25">
      <c r="A5" s="329" t="s">
        <v>0</v>
      </c>
      <c r="B5" s="331" t="s">
        <v>12</v>
      </c>
      <c r="C5" s="333" t="s">
        <v>47</v>
      </c>
      <c r="D5" s="335" t="s">
        <v>8</v>
      </c>
      <c r="E5" s="79"/>
    </row>
    <row r="6" spans="1:5" s="9" customFormat="1" ht="79.900000000000006" customHeight="1" x14ac:dyDescent="0.25">
      <c r="A6" s="330"/>
      <c r="B6" s="332"/>
      <c r="C6" s="334"/>
      <c r="D6" s="336"/>
      <c r="E6" s="79"/>
    </row>
    <row r="7" spans="1:5" s="12" customFormat="1" ht="32.1" customHeight="1" x14ac:dyDescent="0.25">
      <c r="A7" s="120"/>
      <c r="B7" s="121" t="s">
        <v>9</v>
      </c>
      <c r="C7" s="122">
        <f>SUM(C8,C16:C19)</f>
        <v>112031000000</v>
      </c>
      <c r="D7" s="17"/>
      <c r="E7" s="79"/>
    </row>
    <row r="8" spans="1:5" s="266" customFormat="1" ht="35.450000000000003" customHeight="1" x14ac:dyDescent="0.25">
      <c r="A8" s="264" t="s">
        <v>1</v>
      </c>
      <c r="B8" s="123" t="s">
        <v>199</v>
      </c>
      <c r="C8" s="124">
        <f>SUM(C9:C15)</f>
        <v>97815778000</v>
      </c>
      <c r="D8" s="265" t="s">
        <v>209</v>
      </c>
    </row>
    <row r="9" spans="1:5" s="9" customFormat="1" ht="30" customHeight="1" x14ac:dyDescent="0.25">
      <c r="A9" s="267" t="s">
        <v>49</v>
      </c>
      <c r="B9" s="125" t="s">
        <v>200</v>
      </c>
      <c r="C9" s="268">
        <v>77141710000</v>
      </c>
      <c r="D9" s="269"/>
      <c r="E9" s="79"/>
    </row>
    <row r="10" spans="1:5" s="9" customFormat="1" ht="30" customHeight="1" x14ac:dyDescent="0.25">
      <c r="A10" s="267" t="s">
        <v>50</v>
      </c>
      <c r="B10" s="125" t="s">
        <v>60</v>
      </c>
      <c r="C10" s="268">
        <v>200000000</v>
      </c>
      <c r="D10" s="269"/>
      <c r="E10" s="79"/>
    </row>
    <row r="11" spans="1:5" s="9" customFormat="1" ht="42.6" customHeight="1" x14ac:dyDescent="0.25">
      <c r="A11" s="267" t="s">
        <v>51</v>
      </c>
      <c r="B11" s="125" t="s">
        <v>184</v>
      </c>
      <c r="C11" s="268">
        <v>7414748000</v>
      </c>
      <c r="D11" s="269"/>
      <c r="E11" s="79"/>
    </row>
    <row r="12" spans="1:5" s="9" customFormat="1" ht="43.15" customHeight="1" x14ac:dyDescent="0.25">
      <c r="A12" s="267" t="s">
        <v>52</v>
      </c>
      <c r="B12" s="91" t="s">
        <v>183</v>
      </c>
      <c r="C12" s="268">
        <v>10050000000</v>
      </c>
      <c r="D12" s="269"/>
      <c r="E12" s="79"/>
    </row>
    <row r="13" spans="1:5" s="9" customFormat="1" ht="30.6" customHeight="1" x14ac:dyDescent="0.25">
      <c r="A13" s="267" t="s">
        <v>53</v>
      </c>
      <c r="B13" s="125" t="s">
        <v>182</v>
      </c>
      <c r="C13" s="268">
        <v>2006000000</v>
      </c>
      <c r="D13" s="269"/>
      <c r="E13" s="79"/>
    </row>
    <row r="14" spans="1:5" s="9" customFormat="1" ht="30.6" customHeight="1" x14ac:dyDescent="0.25">
      <c r="A14" s="267" t="s">
        <v>55</v>
      </c>
      <c r="B14" s="126" t="s">
        <v>54</v>
      </c>
      <c r="C14" s="268">
        <v>803320000</v>
      </c>
      <c r="D14" s="20"/>
      <c r="E14" s="79"/>
    </row>
    <row r="15" spans="1:5" s="9" customFormat="1" ht="32.25" customHeight="1" x14ac:dyDescent="0.25">
      <c r="A15" s="267" t="s">
        <v>56</v>
      </c>
      <c r="B15" s="126" t="s">
        <v>189</v>
      </c>
      <c r="C15" s="268">
        <v>200000000</v>
      </c>
      <c r="D15" s="20"/>
      <c r="E15" s="79"/>
    </row>
    <row r="16" spans="1:5" s="9" customFormat="1" ht="39.6" customHeight="1" x14ac:dyDescent="0.25">
      <c r="A16" s="120" t="s">
        <v>2</v>
      </c>
      <c r="B16" s="123" t="s">
        <v>90</v>
      </c>
      <c r="C16" s="122">
        <v>580000000</v>
      </c>
      <c r="D16" s="20"/>
      <c r="E16" s="79"/>
    </row>
    <row r="17" spans="1:5" s="12" customFormat="1" ht="39" customHeight="1" x14ac:dyDescent="0.25">
      <c r="A17" s="121" t="s">
        <v>3</v>
      </c>
      <c r="B17" s="123" t="s">
        <v>48</v>
      </c>
      <c r="C17" s="122">
        <v>5000000000</v>
      </c>
      <c r="D17" s="17"/>
      <c r="E17" s="84"/>
    </row>
    <row r="18" spans="1:5" s="270" customFormat="1" ht="35.25" customHeight="1" x14ac:dyDescent="0.25">
      <c r="A18" s="121" t="s">
        <v>116</v>
      </c>
      <c r="B18" s="127" t="s">
        <v>208</v>
      </c>
      <c r="C18" s="124">
        <v>1168000000</v>
      </c>
      <c r="D18" s="27"/>
    </row>
    <row r="19" spans="1:5" s="270" customFormat="1" ht="35.25" customHeight="1" x14ac:dyDescent="0.25">
      <c r="A19" s="121" t="s">
        <v>117</v>
      </c>
      <c r="B19" s="123" t="s">
        <v>75</v>
      </c>
      <c r="C19" s="124">
        <v>7467222000</v>
      </c>
      <c r="D19" s="27"/>
    </row>
    <row r="20" spans="1:5" x14ac:dyDescent="0.3">
      <c r="C20" s="7"/>
    </row>
  </sheetData>
  <mergeCells count="7">
    <mergeCell ref="A1:D1"/>
    <mergeCell ref="A2:D2"/>
    <mergeCell ref="A3:D3"/>
    <mergeCell ref="A5:A6"/>
    <mergeCell ref="B5:B6"/>
    <mergeCell ref="C5:C6"/>
    <mergeCell ref="D5:D6"/>
  </mergeCells>
  <phoneticPr fontId="19" type="noConversion"/>
  <pageMargins left="0.41" right="0.45" top="0.31" bottom="0.75" header="0.3" footer="0.3"/>
  <pageSetup paperSize="9" scale="7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P33"/>
  <sheetViews>
    <sheetView zoomScale="55" zoomScaleNormal="55" workbookViewId="0">
      <selection activeCell="G28" sqref="G28"/>
    </sheetView>
  </sheetViews>
  <sheetFormatPr defaultColWidth="8.7109375" defaultRowHeight="18.75" x14ac:dyDescent="0.3"/>
  <cols>
    <col min="1" max="1" width="6" style="2" customWidth="1"/>
    <col min="2" max="2" width="64.7109375" style="1" customWidth="1"/>
    <col min="3" max="3" width="23" style="1" bestFit="1" customWidth="1"/>
    <col min="4" max="4" width="19.28515625" style="1" customWidth="1"/>
    <col min="5" max="5" width="21.140625" style="1" customWidth="1"/>
    <col min="6" max="6" width="21" style="1" customWidth="1"/>
    <col min="7" max="7" width="21.5703125" style="1" customWidth="1"/>
    <col min="8" max="8" width="23.28515625" style="1" customWidth="1"/>
    <col min="9" max="9" width="20.28515625" style="1" customWidth="1"/>
    <col min="10" max="10" width="21.140625" style="1" customWidth="1"/>
    <col min="11" max="11" width="13.28515625" style="96" customWidth="1"/>
    <col min="12" max="12" width="11" style="1" customWidth="1"/>
    <col min="13" max="13" width="30.5703125" style="7" hidden="1" customWidth="1"/>
    <col min="14" max="14" width="27.28515625" style="7" hidden="1" customWidth="1"/>
    <col min="15" max="15" width="21.42578125" style="1" hidden="1" customWidth="1"/>
    <col min="16" max="16" width="20.7109375" style="1" hidden="1" customWidth="1"/>
    <col min="17" max="16384" width="8.7109375" style="1"/>
  </cols>
  <sheetData>
    <row r="1" spans="1:16" x14ac:dyDescent="0.3">
      <c r="A1" s="317" t="s">
        <v>210</v>
      </c>
      <c r="B1" s="317"/>
      <c r="C1" s="317"/>
      <c r="D1" s="317"/>
      <c r="E1" s="317"/>
      <c r="F1" s="317"/>
      <c r="G1" s="317"/>
      <c r="H1" s="317"/>
      <c r="I1" s="317"/>
      <c r="J1" s="317"/>
      <c r="K1" s="317"/>
    </row>
    <row r="2" spans="1:16" ht="20.45" customHeight="1" x14ac:dyDescent="0.3">
      <c r="A2" s="328" t="s">
        <v>57</v>
      </c>
      <c r="B2" s="318"/>
      <c r="C2" s="318"/>
      <c r="D2" s="318"/>
      <c r="E2" s="318"/>
      <c r="F2" s="318"/>
      <c r="G2" s="318"/>
      <c r="H2" s="318"/>
      <c r="I2" s="318"/>
      <c r="J2" s="318"/>
      <c r="K2" s="318"/>
    </row>
    <row r="3" spans="1:16" s="3" customFormat="1" ht="22.5" customHeight="1" x14ac:dyDescent="0.3">
      <c r="A3" s="319" t="str">
        <f>Chi!A3</f>
        <v>(kèm theo Nghị quyết số 35/NQ-HĐND ngày 20/12/2025 của HĐND xã Mường Hung)</v>
      </c>
      <c r="B3" s="319"/>
      <c r="C3" s="319"/>
      <c r="D3" s="319"/>
      <c r="E3" s="319"/>
      <c r="F3" s="319"/>
      <c r="G3" s="319"/>
      <c r="H3" s="319"/>
      <c r="I3" s="319"/>
      <c r="J3" s="319"/>
      <c r="K3" s="319"/>
      <c r="M3" s="76"/>
      <c r="N3" s="76"/>
    </row>
    <row r="4" spans="1:16" ht="27.75" customHeight="1" x14ac:dyDescent="0.3">
      <c r="C4" s="77"/>
      <c r="K4" s="78"/>
    </row>
    <row r="5" spans="1:16" s="9" customFormat="1" ht="24.6" customHeight="1" x14ac:dyDescent="0.25">
      <c r="A5" s="340" t="s">
        <v>0</v>
      </c>
      <c r="B5" s="342" t="s">
        <v>12</v>
      </c>
      <c r="C5" s="344" t="s">
        <v>47</v>
      </c>
      <c r="D5" s="337" t="s">
        <v>143</v>
      </c>
      <c r="E5" s="337"/>
      <c r="F5" s="337"/>
      <c r="G5" s="337"/>
      <c r="H5" s="337"/>
      <c r="I5" s="337"/>
      <c r="J5" s="337"/>
      <c r="K5" s="338" t="s">
        <v>8</v>
      </c>
      <c r="M5" s="79"/>
      <c r="N5" s="79"/>
    </row>
    <row r="6" spans="1:16" s="9" customFormat="1" ht="79.900000000000006" customHeight="1" x14ac:dyDescent="0.25">
      <c r="A6" s="341"/>
      <c r="B6" s="343"/>
      <c r="C6" s="345"/>
      <c r="D6" s="119" t="s">
        <v>171</v>
      </c>
      <c r="E6" s="119" t="s">
        <v>84</v>
      </c>
      <c r="F6" s="119" t="s">
        <v>85</v>
      </c>
      <c r="G6" s="119" t="s">
        <v>86</v>
      </c>
      <c r="H6" s="119" t="s">
        <v>87</v>
      </c>
      <c r="I6" s="119" t="s">
        <v>88</v>
      </c>
      <c r="J6" s="119" t="s">
        <v>89</v>
      </c>
      <c r="K6" s="339"/>
      <c r="M6" s="79"/>
      <c r="N6" s="79"/>
    </row>
    <row r="7" spans="1:16" s="12" customFormat="1" ht="65.45" customHeight="1" x14ac:dyDescent="0.25">
      <c r="A7" s="80"/>
      <c r="B7" s="81" t="s">
        <v>9</v>
      </c>
      <c r="C7" s="82">
        <f>C8+C10</f>
        <v>97815778000</v>
      </c>
      <c r="D7" s="82">
        <f t="shared" ref="D7:J7" si="0">D8+D10</f>
        <v>400000000</v>
      </c>
      <c r="E7" s="82">
        <f t="shared" si="0"/>
        <v>12226250000</v>
      </c>
      <c r="F7" s="82">
        <f t="shared" si="0"/>
        <v>10844720000</v>
      </c>
      <c r="G7" s="82">
        <f t="shared" si="0"/>
        <v>24219530000</v>
      </c>
      <c r="H7" s="82">
        <f t="shared" si="0"/>
        <v>19629340000</v>
      </c>
      <c r="I7" s="82">
        <f t="shared" si="0"/>
        <v>18446088000</v>
      </c>
      <c r="J7" s="82">
        <f t="shared" si="0"/>
        <v>12049850000</v>
      </c>
      <c r="K7" s="83"/>
      <c r="M7" s="84"/>
      <c r="N7" s="79"/>
    </row>
    <row r="8" spans="1:16" s="12" customFormat="1" ht="39" customHeight="1" x14ac:dyDescent="0.25">
      <c r="A8" s="80" t="s">
        <v>1</v>
      </c>
      <c r="B8" s="85" t="s">
        <v>22</v>
      </c>
      <c r="C8" s="82">
        <f>SUM(E8:J8)</f>
        <v>77141710000</v>
      </c>
      <c r="D8" s="248"/>
      <c r="E8" s="248">
        <v>9668550000</v>
      </c>
      <c r="F8" s="248">
        <v>9222720000</v>
      </c>
      <c r="G8" s="248">
        <v>20057430000</v>
      </c>
      <c r="H8" s="248">
        <v>17057340000</v>
      </c>
      <c r="I8" s="248">
        <v>12699920000</v>
      </c>
      <c r="J8" s="248">
        <v>8435750000</v>
      </c>
      <c r="K8" s="86"/>
      <c r="L8" s="87"/>
      <c r="M8" s="84"/>
      <c r="N8" s="84"/>
    </row>
    <row r="9" spans="1:16" s="5" customFormat="1" ht="39" customHeight="1" x14ac:dyDescent="0.25">
      <c r="A9" s="90"/>
      <c r="B9" s="94" t="s">
        <v>179</v>
      </c>
      <c r="C9" s="92">
        <f>SUM(D9:J9)</f>
        <v>3034000000</v>
      </c>
      <c r="D9" s="92"/>
      <c r="E9" s="221">
        <v>374000000</v>
      </c>
      <c r="F9" s="92">
        <v>353000000</v>
      </c>
      <c r="G9" s="92">
        <v>783000000</v>
      </c>
      <c r="H9" s="92">
        <v>662000000</v>
      </c>
      <c r="I9" s="92">
        <v>521000000</v>
      </c>
      <c r="J9" s="221">
        <v>341000000</v>
      </c>
      <c r="K9" s="95"/>
      <c r="L9" s="18"/>
      <c r="M9" s="84"/>
      <c r="N9" s="84"/>
    </row>
    <row r="10" spans="1:16" s="6" customFormat="1" ht="39" customHeight="1" x14ac:dyDescent="0.25">
      <c r="A10" s="80" t="s">
        <v>2</v>
      </c>
      <c r="B10" s="88" t="s">
        <v>23</v>
      </c>
      <c r="C10" s="82">
        <f>SUM(C11:C16)</f>
        <v>20674068000</v>
      </c>
      <c r="D10" s="82">
        <f t="shared" ref="D10:K10" si="1">SUM(D11:D16)</f>
        <v>400000000</v>
      </c>
      <c r="E10" s="82">
        <f t="shared" ref="E10:J10" si="2">SUM(E11:E16)</f>
        <v>2557700000</v>
      </c>
      <c r="F10" s="82">
        <f t="shared" si="2"/>
        <v>1622000000</v>
      </c>
      <c r="G10" s="82">
        <f t="shared" si="2"/>
        <v>4162100000</v>
      </c>
      <c r="H10" s="82">
        <f t="shared" si="2"/>
        <v>2572000000</v>
      </c>
      <c r="I10" s="82">
        <f t="shared" si="2"/>
        <v>5746168000</v>
      </c>
      <c r="J10" s="82">
        <f t="shared" si="2"/>
        <v>3614100000</v>
      </c>
      <c r="K10" s="82">
        <f t="shared" si="1"/>
        <v>0</v>
      </c>
      <c r="L10" s="89"/>
      <c r="M10" s="84"/>
      <c r="N10" s="84">
        <v>28307305210</v>
      </c>
      <c r="P10" s="249">
        <f>+N10-C10</f>
        <v>7633237210</v>
      </c>
    </row>
    <row r="11" spans="1:16" s="9" customFormat="1" ht="39" customHeight="1" x14ac:dyDescent="0.25">
      <c r="A11" s="90" t="s">
        <v>49</v>
      </c>
      <c r="B11" s="91" t="s">
        <v>60</v>
      </c>
      <c r="C11" s="92">
        <f t="shared" ref="C11:C16" si="3">SUM(D11:J11)</f>
        <v>200000000</v>
      </c>
      <c r="D11" s="92">
        <v>200000000</v>
      </c>
      <c r="E11" s="92"/>
      <c r="F11" s="92"/>
      <c r="G11" s="92"/>
      <c r="H11" s="92"/>
      <c r="I11" s="92"/>
      <c r="J11" s="92"/>
      <c r="K11" s="93"/>
      <c r="M11" s="84"/>
      <c r="N11" s="79" t="s">
        <v>186</v>
      </c>
      <c r="O11" s="9" t="s">
        <v>187</v>
      </c>
      <c r="P11" s="9" t="s">
        <v>188</v>
      </c>
    </row>
    <row r="12" spans="1:16" s="9" customFormat="1" ht="61.15" customHeight="1" x14ac:dyDescent="0.25">
      <c r="A12" s="90" t="s">
        <v>50</v>
      </c>
      <c r="B12" s="91" t="s">
        <v>184</v>
      </c>
      <c r="C12" s="92">
        <f t="shared" si="3"/>
        <v>7414748000</v>
      </c>
      <c r="D12" s="92"/>
      <c r="E12" s="92">
        <v>63000000</v>
      </c>
      <c r="F12" s="92"/>
      <c r="G12" s="92">
        <v>1235000000</v>
      </c>
      <c r="H12" s="92">
        <v>751000000</v>
      </c>
      <c r="I12" s="92">
        <f>3720000000-457252000</f>
        <v>3262748000</v>
      </c>
      <c r="J12" s="92">
        <v>2103000000</v>
      </c>
      <c r="K12" s="93"/>
      <c r="M12" s="79" t="s">
        <v>138</v>
      </c>
      <c r="N12" s="79">
        <v>7414748000</v>
      </c>
      <c r="O12" s="247">
        <f>+C12</f>
        <v>7414748000</v>
      </c>
      <c r="P12" s="247">
        <f>+N12-O12</f>
        <v>0</v>
      </c>
    </row>
    <row r="13" spans="1:16" s="5" customFormat="1" ht="53.45" customHeight="1" x14ac:dyDescent="0.25">
      <c r="A13" s="90" t="s">
        <v>51</v>
      </c>
      <c r="B13" s="94" t="s">
        <v>183</v>
      </c>
      <c r="C13" s="92">
        <f t="shared" si="3"/>
        <v>10050000000</v>
      </c>
      <c r="D13" s="221"/>
      <c r="E13" s="221">
        <v>1383000000</v>
      </c>
      <c r="F13" s="221">
        <v>692000000</v>
      </c>
      <c r="G13" s="221">
        <v>2695000000</v>
      </c>
      <c r="H13" s="221">
        <v>1696000000</v>
      </c>
      <c r="I13" s="221">
        <v>2180000000</v>
      </c>
      <c r="J13" s="221">
        <v>1404000000</v>
      </c>
      <c r="K13" s="95"/>
      <c r="M13" s="18" t="s">
        <v>138</v>
      </c>
      <c r="N13" s="18">
        <v>14128450000</v>
      </c>
      <c r="O13" s="246">
        <f>+C13</f>
        <v>10050000000</v>
      </c>
      <c r="P13" s="247">
        <f t="shared" ref="P13:P15" si="4">+N13-O13</f>
        <v>4078450000</v>
      </c>
    </row>
    <row r="14" spans="1:16" s="5" customFormat="1" ht="51.6" customHeight="1" x14ac:dyDescent="0.25">
      <c r="A14" s="90" t="s">
        <v>52</v>
      </c>
      <c r="B14" s="94" t="s">
        <v>182</v>
      </c>
      <c r="C14" s="92">
        <f t="shared" si="3"/>
        <v>2006000000</v>
      </c>
      <c r="D14" s="221"/>
      <c r="E14" s="221">
        <v>1076000000</v>
      </c>
      <c r="F14" s="221">
        <v>930000000</v>
      </c>
      <c r="G14" s="221"/>
      <c r="H14" s="221"/>
      <c r="I14" s="221"/>
      <c r="J14" s="221"/>
      <c r="K14" s="95"/>
      <c r="M14" s="18" t="s">
        <v>138</v>
      </c>
      <c r="N14" s="18">
        <v>2106710000</v>
      </c>
      <c r="O14" s="246">
        <f t="shared" ref="O14:O15" si="5">+C14</f>
        <v>2006000000</v>
      </c>
      <c r="P14" s="247">
        <f t="shared" si="4"/>
        <v>100710000</v>
      </c>
    </row>
    <row r="15" spans="1:16" s="5" customFormat="1" ht="38.450000000000003" customHeight="1" x14ac:dyDescent="0.25">
      <c r="A15" s="90" t="s">
        <v>53</v>
      </c>
      <c r="B15" s="94" t="s">
        <v>54</v>
      </c>
      <c r="C15" s="92">
        <f t="shared" si="3"/>
        <v>803320000</v>
      </c>
      <c r="D15" s="221"/>
      <c r="E15" s="221">
        <v>35700000</v>
      </c>
      <c r="F15" s="221"/>
      <c r="G15" s="221">
        <v>232100000</v>
      </c>
      <c r="H15" s="221">
        <v>125000000</v>
      </c>
      <c r="I15" s="221">
        <v>303420000</v>
      </c>
      <c r="J15" s="221">
        <v>107100000</v>
      </c>
      <c r="K15" s="95"/>
      <c r="M15" s="18" t="s">
        <v>138</v>
      </c>
      <c r="N15" s="18">
        <v>1389340000</v>
      </c>
      <c r="O15" s="246">
        <f t="shared" si="5"/>
        <v>803320000</v>
      </c>
      <c r="P15" s="247">
        <f t="shared" si="4"/>
        <v>586020000</v>
      </c>
    </row>
    <row r="16" spans="1:16" s="5" customFormat="1" ht="39.6" customHeight="1" x14ac:dyDescent="0.25">
      <c r="A16" s="90" t="s">
        <v>55</v>
      </c>
      <c r="B16" s="94" t="s">
        <v>189</v>
      </c>
      <c r="C16" s="92">
        <f t="shared" si="3"/>
        <v>200000000</v>
      </c>
      <c r="D16" s="92">
        <v>200000000</v>
      </c>
      <c r="E16" s="92"/>
      <c r="F16" s="92"/>
      <c r="G16" s="92"/>
      <c r="H16" s="92"/>
      <c r="I16" s="92"/>
      <c r="J16" s="92"/>
      <c r="K16" s="95"/>
      <c r="M16" s="18"/>
      <c r="N16" s="18"/>
      <c r="O16" s="246"/>
      <c r="P16" s="247"/>
    </row>
    <row r="17" spans="1:11" hidden="1" x14ac:dyDescent="0.3">
      <c r="A17" s="90" t="s">
        <v>56</v>
      </c>
      <c r="B17" s="1" t="s">
        <v>130</v>
      </c>
      <c r="D17" s="7"/>
      <c r="E17" s="7">
        <v>35696000</v>
      </c>
      <c r="F17" s="7"/>
      <c r="G17" s="7">
        <v>196328000</v>
      </c>
      <c r="H17" s="7">
        <v>160632000</v>
      </c>
      <c r="I17" s="7">
        <v>194176000</v>
      </c>
      <c r="J17" s="7">
        <v>176328000</v>
      </c>
      <c r="K17" s="128"/>
    </row>
    <row r="18" spans="1:11" hidden="1" x14ac:dyDescent="0.3">
      <c r="A18" s="90" t="s">
        <v>201</v>
      </c>
      <c r="B18" s="1" t="s">
        <v>131</v>
      </c>
      <c r="D18" s="7"/>
      <c r="E18" s="7">
        <v>368000000</v>
      </c>
      <c r="F18" s="7">
        <v>339000000</v>
      </c>
      <c r="G18" s="7">
        <v>764000000</v>
      </c>
      <c r="H18" s="7">
        <v>657000000</v>
      </c>
      <c r="I18" s="7">
        <v>511000000</v>
      </c>
      <c r="J18" s="7">
        <v>369000000</v>
      </c>
      <c r="K18" s="128"/>
    </row>
    <row r="19" spans="1:11" hidden="1" x14ac:dyDescent="0.3">
      <c r="A19" s="90" t="s">
        <v>202</v>
      </c>
      <c r="B19" s="1" t="s">
        <v>132</v>
      </c>
      <c r="D19" s="7"/>
      <c r="E19" s="7"/>
      <c r="F19" s="7"/>
      <c r="G19" s="7">
        <v>115250000</v>
      </c>
      <c r="H19" s="7">
        <v>78000000</v>
      </c>
      <c r="I19" s="7"/>
      <c r="J19" s="7"/>
      <c r="K19" s="128"/>
    </row>
    <row r="20" spans="1:11" hidden="1" x14ac:dyDescent="0.3">
      <c r="A20" s="90" t="s">
        <v>203</v>
      </c>
      <c r="B20" s="1" t="s">
        <v>133</v>
      </c>
      <c r="D20" s="7"/>
      <c r="E20" s="7"/>
      <c r="F20" s="7"/>
      <c r="G20" s="7">
        <v>1466154000</v>
      </c>
      <c r="H20" s="7">
        <v>1084590000</v>
      </c>
      <c r="I20" s="7">
        <v>4398190000</v>
      </c>
      <c r="J20" s="7">
        <v>2427780000</v>
      </c>
      <c r="K20" s="128"/>
    </row>
    <row r="21" spans="1:11" hidden="1" x14ac:dyDescent="0.3">
      <c r="A21" s="90" t="s">
        <v>204</v>
      </c>
      <c r="B21" s="1" t="s">
        <v>134</v>
      </c>
      <c r="D21" s="7"/>
      <c r="E21" s="7">
        <v>866733000</v>
      </c>
      <c r="F21" s="7">
        <v>617378000</v>
      </c>
      <c r="G21" s="7">
        <v>1903300000</v>
      </c>
      <c r="H21" s="7">
        <v>1374150000</v>
      </c>
      <c r="I21" s="7">
        <v>1411097000</v>
      </c>
      <c r="J21" s="7">
        <v>922650000</v>
      </c>
      <c r="K21" s="128"/>
    </row>
    <row r="22" spans="1:11" hidden="1" x14ac:dyDescent="0.3">
      <c r="A22" s="90" t="s">
        <v>205</v>
      </c>
      <c r="B22" s="129" t="s">
        <v>135</v>
      </c>
      <c r="D22" s="7"/>
      <c r="E22" s="7">
        <v>1032660000</v>
      </c>
      <c r="F22" s="7">
        <v>230800000</v>
      </c>
      <c r="G22" s="7">
        <v>241551000</v>
      </c>
      <c r="H22" s="7"/>
      <c r="I22" s="7"/>
      <c r="J22" s="7">
        <v>164740000</v>
      </c>
      <c r="K22" s="128"/>
    </row>
    <row r="23" spans="1:11" hidden="1" x14ac:dyDescent="0.3">
      <c r="A23" s="90" t="s">
        <v>206</v>
      </c>
      <c r="B23" s="130" t="s">
        <v>136</v>
      </c>
      <c r="D23" s="7"/>
      <c r="E23" s="7">
        <v>236276000</v>
      </c>
      <c r="F23" s="7">
        <v>752100000</v>
      </c>
      <c r="G23" s="7"/>
      <c r="H23" s="7"/>
      <c r="I23" s="7"/>
      <c r="J23" s="7"/>
      <c r="K23" s="128"/>
    </row>
    <row r="24" spans="1:11" hidden="1" x14ac:dyDescent="0.3">
      <c r="A24" s="90" t="s">
        <v>207</v>
      </c>
      <c r="B24" s="1" t="s">
        <v>137</v>
      </c>
      <c r="D24" s="7"/>
      <c r="E24" s="7">
        <v>790</v>
      </c>
      <c r="F24" s="7">
        <v>605</v>
      </c>
      <c r="G24" s="7">
        <v>1524</v>
      </c>
      <c r="H24" s="7">
        <v>1069</v>
      </c>
      <c r="I24" s="7">
        <v>1261</v>
      </c>
      <c r="J24" s="7">
        <v>858</v>
      </c>
      <c r="K24" s="128"/>
    </row>
    <row r="25" spans="1:11" hidden="1" x14ac:dyDescent="0.3">
      <c r="A25" s="90" t="s">
        <v>211</v>
      </c>
      <c r="D25" s="7"/>
      <c r="E25" s="7" t="e">
        <f>+E24*#REF!/#REF!</f>
        <v>#REF!</v>
      </c>
      <c r="F25" s="7" t="e">
        <f>+F24*#REF!/#REF!</f>
        <v>#REF!</v>
      </c>
      <c r="G25" s="7" t="e">
        <f>+G24*#REF!/#REF!</f>
        <v>#REF!</v>
      </c>
      <c r="H25" s="7" t="e">
        <f>+H24*#REF!/#REF!</f>
        <v>#REF!</v>
      </c>
      <c r="I25" s="7" t="e">
        <f>+I24*#REF!/#REF!</f>
        <v>#REF!</v>
      </c>
      <c r="J25" s="7" t="e">
        <f>+J24*#REF!/#REF!</f>
        <v>#REF!</v>
      </c>
      <c r="K25" s="128"/>
    </row>
    <row r="26" spans="1:11" x14ac:dyDescent="0.3">
      <c r="D26" s="7"/>
      <c r="E26" s="7"/>
      <c r="F26" s="7"/>
      <c r="G26" s="7"/>
      <c r="H26" s="7"/>
      <c r="I26" s="7"/>
      <c r="J26" s="7"/>
      <c r="K26" s="128"/>
    </row>
    <row r="27" spans="1:11" x14ac:dyDescent="0.3">
      <c r="D27" s="7"/>
      <c r="E27" s="7"/>
      <c r="F27" s="7"/>
      <c r="G27" s="7"/>
      <c r="H27" s="7"/>
      <c r="I27" s="7"/>
      <c r="J27" s="7"/>
      <c r="K27" s="128"/>
    </row>
    <row r="28" spans="1:11" x14ac:dyDescent="0.3">
      <c r="C28" s="77"/>
      <c r="D28" s="7"/>
      <c r="E28" s="7"/>
      <c r="F28" s="7"/>
      <c r="G28" s="7"/>
      <c r="H28" s="7"/>
      <c r="I28" s="7"/>
      <c r="J28" s="7"/>
      <c r="K28" s="128"/>
    </row>
    <row r="29" spans="1:11" x14ac:dyDescent="0.3">
      <c r="C29" s="77"/>
      <c r="D29" s="7"/>
      <c r="E29" s="7"/>
      <c r="F29" s="7"/>
      <c r="G29" s="7"/>
      <c r="H29" s="7"/>
      <c r="I29" s="7"/>
      <c r="J29" s="7"/>
      <c r="K29" s="128"/>
    </row>
    <row r="30" spans="1:11" x14ac:dyDescent="0.3">
      <c r="D30" s="7"/>
      <c r="E30" s="7"/>
      <c r="F30" s="7"/>
      <c r="G30" s="7"/>
      <c r="H30" s="7"/>
      <c r="I30" s="7"/>
      <c r="J30" s="7"/>
      <c r="K30" s="128"/>
    </row>
    <row r="31" spans="1:11" x14ac:dyDescent="0.3">
      <c r="D31" s="7"/>
      <c r="E31" s="7"/>
      <c r="F31" s="7"/>
      <c r="G31" s="7"/>
      <c r="H31" s="7"/>
      <c r="I31" s="7"/>
      <c r="J31" s="7"/>
      <c r="K31" s="128"/>
    </row>
    <row r="32" spans="1:11" x14ac:dyDescent="0.3">
      <c r="D32" s="7"/>
      <c r="E32" s="7"/>
      <c r="F32" s="7"/>
      <c r="G32" s="7"/>
      <c r="H32" s="7"/>
      <c r="I32" s="7"/>
      <c r="J32" s="7"/>
      <c r="K32" s="128"/>
    </row>
    <row r="33" spans="4:11" x14ac:dyDescent="0.3">
      <c r="D33" s="7"/>
      <c r="E33" s="7"/>
      <c r="F33" s="7"/>
      <c r="G33" s="7"/>
      <c r="H33" s="7"/>
      <c r="I33" s="7"/>
      <c r="J33" s="7"/>
      <c r="K33" s="128"/>
    </row>
  </sheetData>
  <mergeCells count="8">
    <mergeCell ref="D5:J5"/>
    <mergeCell ref="A1:K1"/>
    <mergeCell ref="A2:K2"/>
    <mergeCell ref="A3:K3"/>
    <mergeCell ref="K5:K6"/>
    <mergeCell ref="A5:A6"/>
    <mergeCell ref="B5:B6"/>
    <mergeCell ref="C5:C6"/>
  </mergeCells>
  <phoneticPr fontId="19" type="noConversion"/>
  <pageMargins left="0.38" right="0.28000000000000003" top="0.33" bottom="0.75" header="0.3" footer="0.3"/>
  <pageSetup paperSize="9" scale="5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L15"/>
  <sheetViews>
    <sheetView workbookViewId="0">
      <selection activeCell="K10" sqref="K10"/>
    </sheetView>
  </sheetViews>
  <sheetFormatPr defaultColWidth="9.7109375" defaultRowHeight="15.75" x14ac:dyDescent="0.25"/>
  <cols>
    <col min="1" max="1" width="4.85546875" style="57" customWidth="1"/>
    <col min="2" max="2" width="39.7109375" style="60" customWidth="1"/>
    <col min="3" max="3" width="15.85546875" style="60" customWidth="1"/>
    <col min="4" max="4" width="18.28515625" style="60" customWidth="1"/>
    <col min="5" max="5" width="15.28515625" style="57" hidden="1" customWidth="1"/>
    <col min="6" max="6" width="17.7109375" style="21" hidden="1" customWidth="1"/>
    <col min="7" max="7" width="14.28515625" style="21" hidden="1" customWidth="1"/>
    <col min="8" max="8" width="14.140625" style="21" hidden="1" customWidth="1"/>
    <col min="9" max="9" width="16.42578125" style="57" customWidth="1"/>
    <col min="10" max="10" width="14.42578125" style="57" customWidth="1"/>
    <col min="11" max="11" width="14.28515625" style="57" customWidth="1"/>
    <col min="12" max="12" width="10.42578125" style="58" bestFit="1" customWidth="1"/>
    <col min="13" max="254" width="9.7109375" style="57"/>
    <col min="255" max="255" width="4.85546875" style="57" customWidth="1"/>
    <col min="256" max="256" width="54.28515625" style="57" customWidth="1"/>
    <col min="257" max="257" width="15.28515625" style="57" customWidth="1"/>
    <col min="258" max="258" width="0" style="57" hidden="1" customWidth="1"/>
    <col min="259" max="259" width="11.42578125" style="57" customWidth="1"/>
    <col min="260" max="260" width="13.42578125" style="57" customWidth="1"/>
    <col min="261" max="261" width="11.7109375" style="57" customWidth="1"/>
    <col min="262" max="262" width="11.28515625" style="57" customWidth="1"/>
    <col min="263" max="263" width="11.140625" style="57" customWidth="1"/>
    <col min="264" max="264" width="24.85546875" style="57" customWidth="1"/>
    <col min="265" max="266" width="14.42578125" style="57" customWidth="1"/>
    <col min="267" max="267" width="14.28515625" style="57" customWidth="1"/>
    <col min="268" max="268" width="10.42578125" style="57" bestFit="1" customWidth="1"/>
    <col min="269" max="510" width="9.7109375" style="57"/>
    <col min="511" max="511" width="4.85546875" style="57" customWidth="1"/>
    <col min="512" max="512" width="54.28515625" style="57" customWidth="1"/>
    <col min="513" max="513" width="15.28515625" style="57" customWidth="1"/>
    <col min="514" max="514" width="0" style="57" hidden="1" customWidth="1"/>
    <col min="515" max="515" width="11.42578125" style="57" customWidth="1"/>
    <col min="516" max="516" width="13.42578125" style="57" customWidth="1"/>
    <col min="517" max="517" width="11.7109375" style="57" customWidth="1"/>
    <col min="518" max="518" width="11.28515625" style="57" customWidth="1"/>
    <col min="519" max="519" width="11.140625" style="57" customWidth="1"/>
    <col min="520" max="520" width="24.85546875" style="57" customWidth="1"/>
    <col min="521" max="522" width="14.42578125" style="57" customWidth="1"/>
    <col min="523" max="523" width="14.28515625" style="57" customWidth="1"/>
    <col min="524" max="524" width="10.42578125" style="57" bestFit="1" customWidth="1"/>
    <col min="525" max="766" width="9.7109375" style="57"/>
    <col min="767" max="767" width="4.85546875" style="57" customWidth="1"/>
    <col min="768" max="768" width="54.28515625" style="57" customWidth="1"/>
    <col min="769" max="769" width="15.28515625" style="57" customWidth="1"/>
    <col min="770" max="770" width="0" style="57" hidden="1" customWidth="1"/>
    <col min="771" max="771" width="11.42578125" style="57" customWidth="1"/>
    <col min="772" max="772" width="13.42578125" style="57" customWidth="1"/>
    <col min="773" max="773" width="11.7109375" style="57" customWidth="1"/>
    <col min="774" max="774" width="11.28515625" style="57" customWidth="1"/>
    <col min="775" max="775" width="11.140625" style="57" customWidth="1"/>
    <col min="776" max="776" width="24.85546875" style="57" customWidth="1"/>
    <col min="777" max="778" width="14.42578125" style="57" customWidth="1"/>
    <col min="779" max="779" width="14.28515625" style="57" customWidth="1"/>
    <col min="780" max="780" width="10.42578125" style="57" bestFit="1" customWidth="1"/>
    <col min="781" max="1022" width="9.7109375" style="57"/>
    <col min="1023" max="1023" width="4.85546875" style="57" customWidth="1"/>
    <col min="1024" max="1024" width="54.28515625" style="57" customWidth="1"/>
    <col min="1025" max="1025" width="15.28515625" style="57" customWidth="1"/>
    <col min="1026" max="1026" width="0" style="57" hidden="1" customWidth="1"/>
    <col min="1027" max="1027" width="11.42578125" style="57" customWidth="1"/>
    <col min="1028" max="1028" width="13.42578125" style="57" customWidth="1"/>
    <col min="1029" max="1029" width="11.7109375" style="57" customWidth="1"/>
    <col min="1030" max="1030" width="11.28515625" style="57" customWidth="1"/>
    <col min="1031" max="1031" width="11.140625" style="57" customWidth="1"/>
    <col min="1032" max="1032" width="24.85546875" style="57" customWidth="1"/>
    <col min="1033" max="1034" width="14.42578125" style="57" customWidth="1"/>
    <col min="1035" max="1035" width="14.28515625" style="57" customWidth="1"/>
    <col min="1036" max="1036" width="10.42578125" style="57" bestFit="1" customWidth="1"/>
    <col min="1037" max="1278" width="9.7109375" style="57"/>
    <col min="1279" max="1279" width="4.85546875" style="57" customWidth="1"/>
    <col min="1280" max="1280" width="54.28515625" style="57" customWidth="1"/>
    <col min="1281" max="1281" width="15.28515625" style="57" customWidth="1"/>
    <col min="1282" max="1282" width="0" style="57" hidden="1" customWidth="1"/>
    <col min="1283" max="1283" width="11.42578125" style="57" customWidth="1"/>
    <col min="1284" max="1284" width="13.42578125" style="57" customWidth="1"/>
    <col min="1285" max="1285" width="11.7109375" style="57" customWidth="1"/>
    <col min="1286" max="1286" width="11.28515625" style="57" customWidth="1"/>
    <col min="1287" max="1287" width="11.140625" style="57" customWidth="1"/>
    <col min="1288" max="1288" width="24.85546875" style="57" customWidth="1"/>
    <col min="1289" max="1290" width="14.42578125" style="57" customWidth="1"/>
    <col min="1291" max="1291" width="14.28515625" style="57" customWidth="1"/>
    <col min="1292" max="1292" width="10.42578125" style="57" bestFit="1" customWidth="1"/>
    <col min="1293" max="1534" width="9.7109375" style="57"/>
    <col min="1535" max="1535" width="4.85546875" style="57" customWidth="1"/>
    <col min="1536" max="1536" width="54.28515625" style="57" customWidth="1"/>
    <col min="1537" max="1537" width="15.28515625" style="57" customWidth="1"/>
    <col min="1538" max="1538" width="0" style="57" hidden="1" customWidth="1"/>
    <col min="1539" max="1539" width="11.42578125" style="57" customWidth="1"/>
    <col min="1540" max="1540" width="13.42578125" style="57" customWidth="1"/>
    <col min="1541" max="1541" width="11.7109375" style="57" customWidth="1"/>
    <col min="1542" max="1542" width="11.28515625" style="57" customWidth="1"/>
    <col min="1543" max="1543" width="11.140625" style="57" customWidth="1"/>
    <col min="1544" max="1544" width="24.85546875" style="57" customWidth="1"/>
    <col min="1545" max="1546" width="14.42578125" style="57" customWidth="1"/>
    <col min="1547" max="1547" width="14.28515625" style="57" customWidth="1"/>
    <col min="1548" max="1548" width="10.42578125" style="57" bestFit="1" customWidth="1"/>
    <col min="1549" max="1790" width="9.7109375" style="57"/>
    <col min="1791" max="1791" width="4.85546875" style="57" customWidth="1"/>
    <col min="1792" max="1792" width="54.28515625" style="57" customWidth="1"/>
    <col min="1793" max="1793" width="15.28515625" style="57" customWidth="1"/>
    <col min="1794" max="1794" width="0" style="57" hidden="1" customWidth="1"/>
    <col min="1795" max="1795" width="11.42578125" style="57" customWidth="1"/>
    <col min="1796" max="1796" width="13.42578125" style="57" customWidth="1"/>
    <col min="1797" max="1797" width="11.7109375" style="57" customWidth="1"/>
    <col min="1798" max="1798" width="11.28515625" style="57" customWidth="1"/>
    <col min="1799" max="1799" width="11.140625" style="57" customWidth="1"/>
    <col min="1800" max="1800" width="24.85546875" style="57" customWidth="1"/>
    <col min="1801" max="1802" width="14.42578125" style="57" customWidth="1"/>
    <col min="1803" max="1803" width="14.28515625" style="57" customWidth="1"/>
    <col min="1804" max="1804" width="10.42578125" style="57" bestFit="1" customWidth="1"/>
    <col min="1805" max="2046" width="9.7109375" style="57"/>
    <col min="2047" max="2047" width="4.85546875" style="57" customWidth="1"/>
    <col min="2048" max="2048" width="54.28515625" style="57" customWidth="1"/>
    <col min="2049" max="2049" width="15.28515625" style="57" customWidth="1"/>
    <col min="2050" max="2050" width="0" style="57" hidden="1" customWidth="1"/>
    <col min="2051" max="2051" width="11.42578125" style="57" customWidth="1"/>
    <col min="2052" max="2052" width="13.42578125" style="57" customWidth="1"/>
    <col min="2053" max="2053" width="11.7109375" style="57" customWidth="1"/>
    <col min="2054" max="2054" width="11.28515625" style="57" customWidth="1"/>
    <col min="2055" max="2055" width="11.140625" style="57" customWidth="1"/>
    <col min="2056" max="2056" width="24.85546875" style="57" customWidth="1"/>
    <col min="2057" max="2058" width="14.42578125" style="57" customWidth="1"/>
    <col min="2059" max="2059" width="14.28515625" style="57" customWidth="1"/>
    <col min="2060" max="2060" width="10.42578125" style="57" bestFit="1" customWidth="1"/>
    <col min="2061" max="2302" width="9.7109375" style="57"/>
    <col min="2303" max="2303" width="4.85546875" style="57" customWidth="1"/>
    <col min="2304" max="2304" width="54.28515625" style="57" customWidth="1"/>
    <col min="2305" max="2305" width="15.28515625" style="57" customWidth="1"/>
    <col min="2306" max="2306" width="0" style="57" hidden="1" customWidth="1"/>
    <col min="2307" max="2307" width="11.42578125" style="57" customWidth="1"/>
    <col min="2308" max="2308" width="13.42578125" style="57" customWidth="1"/>
    <col min="2309" max="2309" width="11.7109375" style="57" customWidth="1"/>
    <col min="2310" max="2310" width="11.28515625" style="57" customWidth="1"/>
    <col min="2311" max="2311" width="11.140625" style="57" customWidth="1"/>
    <col min="2312" max="2312" width="24.85546875" style="57" customWidth="1"/>
    <col min="2313" max="2314" width="14.42578125" style="57" customWidth="1"/>
    <col min="2315" max="2315" width="14.28515625" style="57" customWidth="1"/>
    <col min="2316" max="2316" width="10.42578125" style="57" bestFit="1" customWidth="1"/>
    <col min="2317" max="2558" width="9.7109375" style="57"/>
    <col min="2559" max="2559" width="4.85546875" style="57" customWidth="1"/>
    <col min="2560" max="2560" width="54.28515625" style="57" customWidth="1"/>
    <col min="2561" max="2561" width="15.28515625" style="57" customWidth="1"/>
    <col min="2562" max="2562" width="0" style="57" hidden="1" customWidth="1"/>
    <col min="2563" max="2563" width="11.42578125" style="57" customWidth="1"/>
    <col min="2564" max="2564" width="13.42578125" style="57" customWidth="1"/>
    <col min="2565" max="2565" width="11.7109375" style="57" customWidth="1"/>
    <col min="2566" max="2566" width="11.28515625" style="57" customWidth="1"/>
    <col min="2567" max="2567" width="11.140625" style="57" customWidth="1"/>
    <col min="2568" max="2568" width="24.85546875" style="57" customWidth="1"/>
    <col min="2569" max="2570" width="14.42578125" style="57" customWidth="1"/>
    <col min="2571" max="2571" width="14.28515625" style="57" customWidth="1"/>
    <col min="2572" max="2572" width="10.42578125" style="57" bestFit="1" customWidth="1"/>
    <col min="2573" max="2814" width="9.7109375" style="57"/>
    <col min="2815" max="2815" width="4.85546875" style="57" customWidth="1"/>
    <col min="2816" max="2816" width="54.28515625" style="57" customWidth="1"/>
    <col min="2817" max="2817" width="15.28515625" style="57" customWidth="1"/>
    <col min="2818" max="2818" width="0" style="57" hidden="1" customWidth="1"/>
    <col min="2819" max="2819" width="11.42578125" style="57" customWidth="1"/>
    <col min="2820" max="2820" width="13.42578125" style="57" customWidth="1"/>
    <col min="2821" max="2821" width="11.7109375" style="57" customWidth="1"/>
    <col min="2822" max="2822" width="11.28515625" style="57" customWidth="1"/>
    <col min="2823" max="2823" width="11.140625" style="57" customWidth="1"/>
    <col min="2824" max="2824" width="24.85546875" style="57" customWidth="1"/>
    <col min="2825" max="2826" width="14.42578125" style="57" customWidth="1"/>
    <col min="2827" max="2827" width="14.28515625" style="57" customWidth="1"/>
    <col min="2828" max="2828" width="10.42578125" style="57" bestFit="1" customWidth="1"/>
    <col min="2829" max="3070" width="9.7109375" style="57"/>
    <col min="3071" max="3071" width="4.85546875" style="57" customWidth="1"/>
    <col min="3072" max="3072" width="54.28515625" style="57" customWidth="1"/>
    <col min="3073" max="3073" width="15.28515625" style="57" customWidth="1"/>
    <col min="3074" max="3074" width="0" style="57" hidden="1" customWidth="1"/>
    <col min="3075" max="3075" width="11.42578125" style="57" customWidth="1"/>
    <col min="3076" max="3076" width="13.42578125" style="57" customWidth="1"/>
    <col min="3077" max="3077" width="11.7109375" style="57" customWidth="1"/>
    <col min="3078" max="3078" width="11.28515625" style="57" customWidth="1"/>
    <col min="3079" max="3079" width="11.140625" style="57" customWidth="1"/>
    <col min="3080" max="3080" width="24.85546875" style="57" customWidth="1"/>
    <col min="3081" max="3082" width="14.42578125" style="57" customWidth="1"/>
    <col min="3083" max="3083" width="14.28515625" style="57" customWidth="1"/>
    <col min="3084" max="3084" width="10.42578125" style="57" bestFit="1" customWidth="1"/>
    <col min="3085" max="3326" width="9.7109375" style="57"/>
    <col min="3327" max="3327" width="4.85546875" style="57" customWidth="1"/>
    <col min="3328" max="3328" width="54.28515625" style="57" customWidth="1"/>
    <col min="3329" max="3329" width="15.28515625" style="57" customWidth="1"/>
    <col min="3330" max="3330" width="0" style="57" hidden="1" customWidth="1"/>
    <col min="3331" max="3331" width="11.42578125" style="57" customWidth="1"/>
    <col min="3332" max="3332" width="13.42578125" style="57" customWidth="1"/>
    <col min="3333" max="3333" width="11.7109375" style="57" customWidth="1"/>
    <col min="3334" max="3334" width="11.28515625" style="57" customWidth="1"/>
    <col min="3335" max="3335" width="11.140625" style="57" customWidth="1"/>
    <col min="3336" max="3336" width="24.85546875" style="57" customWidth="1"/>
    <col min="3337" max="3338" width="14.42578125" style="57" customWidth="1"/>
    <col min="3339" max="3339" width="14.28515625" style="57" customWidth="1"/>
    <col min="3340" max="3340" width="10.42578125" style="57" bestFit="1" customWidth="1"/>
    <col min="3341" max="3582" width="9.7109375" style="57"/>
    <col min="3583" max="3583" width="4.85546875" style="57" customWidth="1"/>
    <col min="3584" max="3584" width="54.28515625" style="57" customWidth="1"/>
    <col min="3585" max="3585" width="15.28515625" style="57" customWidth="1"/>
    <col min="3586" max="3586" width="0" style="57" hidden="1" customWidth="1"/>
    <col min="3587" max="3587" width="11.42578125" style="57" customWidth="1"/>
    <col min="3588" max="3588" width="13.42578125" style="57" customWidth="1"/>
    <col min="3589" max="3589" width="11.7109375" style="57" customWidth="1"/>
    <col min="3590" max="3590" width="11.28515625" style="57" customWidth="1"/>
    <col min="3591" max="3591" width="11.140625" style="57" customWidth="1"/>
    <col min="3592" max="3592" width="24.85546875" style="57" customWidth="1"/>
    <col min="3593" max="3594" width="14.42578125" style="57" customWidth="1"/>
    <col min="3595" max="3595" width="14.28515625" style="57" customWidth="1"/>
    <col min="3596" max="3596" width="10.42578125" style="57" bestFit="1" customWidth="1"/>
    <col min="3597" max="3838" width="9.7109375" style="57"/>
    <col min="3839" max="3839" width="4.85546875" style="57" customWidth="1"/>
    <col min="3840" max="3840" width="54.28515625" style="57" customWidth="1"/>
    <col min="3841" max="3841" width="15.28515625" style="57" customWidth="1"/>
    <col min="3842" max="3842" width="0" style="57" hidden="1" customWidth="1"/>
    <col min="3843" max="3843" width="11.42578125" style="57" customWidth="1"/>
    <col min="3844" max="3844" width="13.42578125" style="57" customWidth="1"/>
    <col min="3845" max="3845" width="11.7109375" style="57" customWidth="1"/>
    <col min="3846" max="3846" width="11.28515625" style="57" customWidth="1"/>
    <col min="3847" max="3847" width="11.140625" style="57" customWidth="1"/>
    <col min="3848" max="3848" width="24.85546875" style="57" customWidth="1"/>
    <col min="3849" max="3850" width="14.42578125" style="57" customWidth="1"/>
    <col min="3851" max="3851" width="14.28515625" style="57" customWidth="1"/>
    <col min="3852" max="3852" width="10.42578125" style="57" bestFit="1" customWidth="1"/>
    <col min="3853" max="4094" width="9.7109375" style="57"/>
    <col min="4095" max="4095" width="4.85546875" style="57" customWidth="1"/>
    <col min="4096" max="4096" width="54.28515625" style="57" customWidth="1"/>
    <col min="4097" max="4097" width="15.28515625" style="57" customWidth="1"/>
    <col min="4098" max="4098" width="0" style="57" hidden="1" customWidth="1"/>
    <col min="4099" max="4099" width="11.42578125" style="57" customWidth="1"/>
    <col min="4100" max="4100" width="13.42578125" style="57" customWidth="1"/>
    <col min="4101" max="4101" width="11.7109375" style="57" customWidth="1"/>
    <col min="4102" max="4102" width="11.28515625" style="57" customWidth="1"/>
    <col min="4103" max="4103" width="11.140625" style="57" customWidth="1"/>
    <col min="4104" max="4104" width="24.85546875" style="57" customWidth="1"/>
    <col min="4105" max="4106" width="14.42578125" style="57" customWidth="1"/>
    <col min="4107" max="4107" width="14.28515625" style="57" customWidth="1"/>
    <col min="4108" max="4108" width="10.42578125" style="57" bestFit="1" customWidth="1"/>
    <col min="4109" max="4350" width="9.7109375" style="57"/>
    <col min="4351" max="4351" width="4.85546875" style="57" customWidth="1"/>
    <col min="4352" max="4352" width="54.28515625" style="57" customWidth="1"/>
    <col min="4353" max="4353" width="15.28515625" style="57" customWidth="1"/>
    <col min="4354" max="4354" width="0" style="57" hidden="1" customWidth="1"/>
    <col min="4355" max="4355" width="11.42578125" style="57" customWidth="1"/>
    <col min="4356" max="4356" width="13.42578125" style="57" customWidth="1"/>
    <col min="4357" max="4357" width="11.7109375" style="57" customWidth="1"/>
    <col min="4358" max="4358" width="11.28515625" style="57" customWidth="1"/>
    <col min="4359" max="4359" width="11.140625" style="57" customWidth="1"/>
    <col min="4360" max="4360" width="24.85546875" style="57" customWidth="1"/>
    <col min="4361" max="4362" width="14.42578125" style="57" customWidth="1"/>
    <col min="4363" max="4363" width="14.28515625" style="57" customWidth="1"/>
    <col min="4364" max="4364" width="10.42578125" style="57" bestFit="1" customWidth="1"/>
    <col min="4365" max="4606" width="9.7109375" style="57"/>
    <col min="4607" max="4607" width="4.85546875" style="57" customWidth="1"/>
    <col min="4608" max="4608" width="54.28515625" style="57" customWidth="1"/>
    <col min="4609" max="4609" width="15.28515625" style="57" customWidth="1"/>
    <col min="4610" max="4610" width="0" style="57" hidden="1" customWidth="1"/>
    <col min="4611" max="4611" width="11.42578125" style="57" customWidth="1"/>
    <col min="4612" max="4612" width="13.42578125" style="57" customWidth="1"/>
    <col min="4613" max="4613" width="11.7109375" style="57" customWidth="1"/>
    <col min="4614" max="4614" width="11.28515625" style="57" customWidth="1"/>
    <col min="4615" max="4615" width="11.140625" style="57" customWidth="1"/>
    <col min="4616" max="4616" width="24.85546875" style="57" customWidth="1"/>
    <col min="4617" max="4618" width="14.42578125" style="57" customWidth="1"/>
    <col min="4619" max="4619" width="14.28515625" style="57" customWidth="1"/>
    <col min="4620" max="4620" width="10.42578125" style="57" bestFit="1" customWidth="1"/>
    <col min="4621" max="4862" width="9.7109375" style="57"/>
    <col min="4863" max="4863" width="4.85546875" style="57" customWidth="1"/>
    <col min="4864" max="4864" width="54.28515625" style="57" customWidth="1"/>
    <col min="4865" max="4865" width="15.28515625" style="57" customWidth="1"/>
    <col min="4866" max="4866" width="0" style="57" hidden="1" customWidth="1"/>
    <col min="4867" max="4867" width="11.42578125" style="57" customWidth="1"/>
    <col min="4868" max="4868" width="13.42578125" style="57" customWidth="1"/>
    <col min="4869" max="4869" width="11.7109375" style="57" customWidth="1"/>
    <col min="4870" max="4870" width="11.28515625" style="57" customWidth="1"/>
    <col min="4871" max="4871" width="11.140625" style="57" customWidth="1"/>
    <col min="4872" max="4872" width="24.85546875" style="57" customWidth="1"/>
    <col min="4873" max="4874" width="14.42578125" style="57" customWidth="1"/>
    <col min="4875" max="4875" width="14.28515625" style="57" customWidth="1"/>
    <col min="4876" max="4876" width="10.42578125" style="57" bestFit="1" customWidth="1"/>
    <col min="4877" max="5118" width="9.7109375" style="57"/>
    <col min="5119" max="5119" width="4.85546875" style="57" customWidth="1"/>
    <col min="5120" max="5120" width="54.28515625" style="57" customWidth="1"/>
    <col min="5121" max="5121" width="15.28515625" style="57" customWidth="1"/>
    <col min="5122" max="5122" width="0" style="57" hidden="1" customWidth="1"/>
    <col min="5123" max="5123" width="11.42578125" style="57" customWidth="1"/>
    <col min="5124" max="5124" width="13.42578125" style="57" customWidth="1"/>
    <col min="5125" max="5125" width="11.7109375" style="57" customWidth="1"/>
    <col min="5126" max="5126" width="11.28515625" style="57" customWidth="1"/>
    <col min="5127" max="5127" width="11.140625" style="57" customWidth="1"/>
    <col min="5128" max="5128" width="24.85546875" style="57" customWidth="1"/>
    <col min="5129" max="5130" width="14.42578125" style="57" customWidth="1"/>
    <col min="5131" max="5131" width="14.28515625" style="57" customWidth="1"/>
    <col min="5132" max="5132" width="10.42578125" style="57" bestFit="1" customWidth="1"/>
    <col min="5133" max="5374" width="9.7109375" style="57"/>
    <col min="5375" max="5375" width="4.85546875" style="57" customWidth="1"/>
    <col min="5376" max="5376" width="54.28515625" style="57" customWidth="1"/>
    <col min="5377" max="5377" width="15.28515625" style="57" customWidth="1"/>
    <col min="5378" max="5378" width="0" style="57" hidden="1" customWidth="1"/>
    <col min="5379" max="5379" width="11.42578125" style="57" customWidth="1"/>
    <col min="5380" max="5380" width="13.42578125" style="57" customWidth="1"/>
    <col min="5381" max="5381" width="11.7109375" style="57" customWidth="1"/>
    <col min="5382" max="5382" width="11.28515625" style="57" customWidth="1"/>
    <col min="5383" max="5383" width="11.140625" style="57" customWidth="1"/>
    <col min="5384" max="5384" width="24.85546875" style="57" customWidth="1"/>
    <col min="5385" max="5386" width="14.42578125" style="57" customWidth="1"/>
    <col min="5387" max="5387" width="14.28515625" style="57" customWidth="1"/>
    <col min="5388" max="5388" width="10.42578125" style="57" bestFit="1" customWidth="1"/>
    <col min="5389" max="5630" width="9.7109375" style="57"/>
    <col min="5631" max="5631" width="4.85546875" style="57" customWidth="1"/>
    <col min="5632" max="5632" width="54.28515625" style="57" customWidth="1"/>
    <col min="5633" max="5633" width="15.28515625" style="57" customWidth="1"/>
    <col min="5634" max="5634" width="0" style="57" hidden="1" customWidth="1"/>
    <col min="5635" max="5635" width="11.42578125" style="57" customWidth="1"/>
    <col min="5636" max="5636" width="13.42578125" style="57" customWidth="1"/>
    <col min="5637" max="5637" width="11.7109375" style="57" customWidth="1"/>
    <col min="5638" max="5638" width="11.28515625" style="57" customWidth="1"/>
    <col min="5639" max="5639" width="11.140625" style="57" customWidth="1"/>
    <col min="5640" max="5640" width="24.85546875" style="57" customWidth="1"/>
    <col min="5641" max="5642" width="14.42578125" style="57" customWidth="1"/>
    <col min="5643" max="5643" width="14.28515625" style="57" customWidth="1"/>
    <col min="5644" max="5644" width="10.42578125" style="57" bestFit="1" customWidth="1"/>
    <col min="5645" max="5886" width="9.7109375" style="57"/>
    <col min="5887" max="5887" width="4.85546875" style="57" customWidth="1"/>
    <col min="5888" max="5888" width="54.28515625" style="57" customWidth="1"/>
    <col min="5889" max="5889" width="15.28515625" style="57" customWidth="1"/>
    <col min="5890" max="5890" width="0" style="57" hidden="1" customWidth="1"/>
    <col min="5891" max="5891" width="11.42578125" style="57" customWidth="1"/>
    <col min="5892" max="5892" width="13.42578125" style="57" customWidth="1"/>
    <col min="5893" max="5893" width="11.7109375" style="57" customWidth="1"/>
    <col min="5894" max="5894" width="11.28515625" style="57" customWidth="1"/>
    <col min="5895" max="5895" width="11.140625" style="57" customWidth="1"/>
    <col min="5896" max="5896" width="24.85546875" style="57" customWidth="1"/>
    <col min="5897" max="5898" width="14.42578125" style="57" customWidth="1"/>
    <col min="5899" max="5899" width="14.28515625" style="57" customWidth="1"/>
    <col min="5900" max="5900" width="10.42578125" style="57" bestFit="1" customWidth="1"/>
    <col min="5901" max="6142" width="9.7109375" style="57"/>
    <col min="6143" max="6143" width="4.85546875" style="57" customWidth="1"/>
    <col min="6144" max="6144" width="54.28515625" style="57" customWidth="1"/>
    <col min="6145" max="6145" width="15.28515625" style="57" customWidth="1"/>
    <col min="6146" max="6146" width="0" style="57" hidden="1" customWidth="1"/>
    <col min="6147" max="6147" width="11.42578125" style="57" customWidth="1"/>
    <col min="6148" max="6148" width="13.42578125" style="57" customWidth="1"/>
    <col min="6149" max="6149" width="11.7109375" style="57" customWidth="1"/>
    <col min="6150" max="6150" width="11.28515625" style="57" customWidth="1"/>
    <col min="6151" max="6151" width="11.140625" style="57" customWidth="1"/>
    <col min="6152" max="6152" width="24.85546875" style="57" customWidth="1"/>
    <col min="6153" max="6154" width="14.42578125" style="57" customWidth="1"/>
    <col min="6155" max="6155" width="14.28515625" style="57" customWidth="1"/>
    <col min="6156" max="6156" width="10.42578125" style="57" bestFit="1" customWidth="1"/>
    <col min="6157" max="6398" width="9.7109375" style="57"/>
    <col min="6399" max="6399" width="4.85546875" style="57" customWidth="1"/>
    <col min="6400" max="6400" width="54.28515625" style="57" customWidth="1"/>
    <col min="6401" max="6401" width="15.28515625" style="57" customWidth="1"/>
    <col min="6402" max="6402" width="0" style="57" hidden="1" customWidth="1"/>
    <col min="6403" max="6403" width="11.42578125" style="57" customWidth="1"/>
    <col min="6404" max="6404" width="13.42578125" style="57" customWidth="1"/>
    <col min="6405" max="6405" width="11.7109375" style="57" customWidth="1"/>
    <col min="6406" max="6406" width="11.28515625" style="57" customWidth="1"/>
    <col min="6407" max="6407" width="11.140625" style="57" customWidth="1"/>
    <col min="6408" max="6408" width="24.85546875" style="57" customWidth="1"/>
    <col min="6409" max="6410" width="14.42578125" style="57" customWidth="1"/>
    <col min="6411" max="6411" width="14.28515625" style="57" customWidth="1"/>
    <col min="6412" max="6412" width="10.42578125" style="57" bestFit="1" customWidth="1"/>
    <col min="6413" max="6654" width="9.7109375" style="57"/>
    <col min="6655" max="6655" width="4.85546875" style="57" customWidth="1"/>
    <col min="6656" max="6656" width="54.28515625" style="57" customWidth="1"/>
    <col min="6657" max="6657" width="15.28515625" style="57" customWidth="1"/>
    <col min="6658" max="6658" width="0" style="57" hidden="1" customWidth="1"/>
    <col min="6659" max="6659" width="11.42578125" style="57" customWidth="1"/>
    <col min="6660" max="6660" width="13.42578125" style="57" customWidth="1"/>
    <col min="6661" max="6661" width="11.7109375" style="57" customWidth="1"/>
    <col min="6662" max="6662" width="11.28515625" style="57" customWidth="1"/>
    <col min="6663" max="6663" width="11.140625" style="57" customWidth="1"/>
    <col min="6664" max="6664" width="24.85546875" style="57" customWidth="1"/>
    <col min="6665" max="6666" width="14.42578125" style="57" customWidth="1"/>
    <col min="6667" max="6667" width="14.28515625" style="57" customWidth="1"/>
    <col min="6668" max="6668" width="10.42578125" style="57" bestFit="1" customWidth="1"/>
    <col min="6669" max="6910" width="9.7109375" style="57"/>
    <col min="6911" max="6911" width="4.85546875" style="57" customWidth="1"/>
    <col min="6912" max="6912" width="54.28515625" style="57" customWidth="1"/>
    <col min="6913" max="6913" width="15.28515625" style="57" customWidth="1"/>
    <col min="6914" max="6914" width="0" style="57" hidden="1" customWidth="1"/>
    <col min="6915" max="6915" width="11.42578125" style="57" customWidth="1"/>
    <col min="6916" max="6916" width="13.42578125" style="57" customWidth="1"/>
    <col min="6917" max="6917" width="11.7109375" style="57" customWidth="1"/>
    <col min="6918" max="6918" width="11.28515625" style="57" customWidth="1"/>
    <col min="6919" max="6919" width="11.140625" style="57" customWidth="1"/>
    <col min="6920" max="6920" width="24.85546875" style="57" customWidth="1"/>
    <col min="6921" max="6922" width="14.42578125" style="57" customWidth="1"/>
    <col min="6923" max="6923" width="14.28515625" style="57" customWidth="1"/>
    <col min="6924" max="6924" width="10.42578125" style="57" bestFit="1" customWidth="1"/>
    <col min="6925" max="7166" width="9.7109375" style="57"/>
    <col min="7167" max="7167" width="4.85546875" style="57" customWidth="1"/>
    <col min="7168" max="7168" width="54.28515625" style="57" customWidth="1"/>
    <col min="7169" max="7169" width="15.28515625" style="57" customWidth="1"/>
    <col min="7170" max="7170" width="0" style="57" hidden="1" customWidth="1"/>
    <col min="7171" max="7171" width="11.42578125" style="57" customWidth="1"/>
    <col min="7172" max="7172" width="13.42578125" style="57" customWidth="1"/>
    <col min="7173" max="7173" width="11.7109375" style="57" customWidth="1"/>
    <col min="7174" max="7174" width="11.28515625" style="57" customWidth="1"/>
    <col min="7175" max="7175" width="11.140625" style="57" customWidth="1"/>
    <col min="7176" max="7176" width="24.85546875" style="57" customWidth="1"/>
    <col min="7177" max="7178" width="14.42578125" style="57" customWidth="1"/>
    <col min="7179" max="7179" width="14.28515625" style="57" customWidth="1"/>
    <col min="7180" max="7180" width="10.42578125" style="57" bestFit="1" customWidth="1"/>
    <col min="7181" max="7422" width="9.7109375" style="57"/>
    <col min="7423" max="7423" width="4.85546875" style="57" customWidth="1"/>
    <col min="7424" max="7424" width="54.28515625" style="57" customWidth="1"/>
    <col min="7425" max="7425" width="15.28515625" style="57" customWidth="1"/>
    <col min="7426" max="7426" width="0" style="57" hidden="1" customWidth="1"/>
    <col min="7427" max="7427" width="11.42578125" style="57" customWidth="1"/>
    <col min="7428" max="7428" width="13.42578125" style="57" customWidth="1"/>
    <col min="7429" max="7429" width="11.7109375" style="57" customWidth="1"/>
    <col min="7430" max="7430" width="11.28515625" style="57" customWidth="1"/>
    <col min="7431" max="7431" width="11.140625" style="57" customWidth="1"/>
    <col min="7432" max="7432" width="24.85546875" style="57" customWidth="1"/>
    <col min="7433" max="7434" width="14.42578125" style="57" customWidth="1"/>
    <col min="7435" max="7435" width="14.28515625" style="57" customWidth="1"/>
    <col min="7436" max="7436" width="10.42578125" style="57" bestFit="1" customWidth="1"/>
    <col min="7437" max="7678" width="9.7109375" style="57"/>
    <col min="7679" max="7679" width="4.85546875" style="57" customWidth="1"/>
    <col min="7680" max="7680" width="54.28515625" style="57" customWidth="1"/>
    <col min="7681" max="7681" width="15.28515625" style="57" customWidth="1"/>
    <col min="7682" max="7682" width="0" style="57" hidden="1" customWidth="1"/>
    <col min="7683" max="7683" width="11.42578125" style="57" customWidth="1"/>
    <col min="7684" max="7684" width="13.42578125" style="57" customWidth="1"/>
    <col min="7685" max="7685" width="11.7109375" style="57" customWidth="1"/>
    <col min="7686" max="7686" width="11.28515625" style="57" customWidth="1"/>
    <col min="7687" max="7687" width="11.140625" style="57" customWidth="1"/>
    <col min="7688" max="7688" width="24.85546875" style="57" customWidth="1"/>
    <col min="7689" max="7690" width="14.42578125" style="57" customWidth="1"/>
    <col min="7691" max="7691" width="14.28515625" style="57" customWidth="1"/>
    <col min="7692" max="7692" width="10.42578125" style="57" bestFit="1" customWidth="1"/>
    <col min="7693" max="7934" width="9.7109375" style="57"/>
    <col min="7935" max="7935" width="4.85546875" style="57" customWidth="1"/>
    <col min="7936" max="7936" width="54.28515625" style="57" customWidth="1"/>
    <col min="7937" max="7937" width="15.28515625" style="57" customWidth="1"/>
    <col min="7938" max="7938" width="0" style="57" hidden="1" customWidth="1"/>
    <col min="7939" max="7939" width="11.42578125" style="57" customWidth="1"/>
    <col min="7940" max="7940" width="13.42578125" style="57" customWidth="1"/>
    <col min="7941" max="7941" width="11.7109375" style="57" customWidth="1"/>
    <col min="7942" max="7942" width="11.28515625" style="57" customWidth="1"/>
    <col min="7943" max="7943" width="11.140625" style="57" customWidth="1"/>
    <col min="7944" max="7944" width="24.85546875" style="57" customWidth="1"/>
    <col min="7945" max="7946" width="14.42578125" style="57" customWidth="1"/>
    <col min="7947" max="7947" width="14.28515625" style="57" customWidth="1"/>
    <col min="7948" max="7948" width="10.42578125" style="57" bestFit="1" customWidth="1"/>
    <col min="7949" max="8190" width="9.7109375" style="57"/>
    <col min="8191" max="8191" width="4.85546875" style="57" customWidth="1"/>
    <col min="8192" max="8192" width="54.28515625" style="57" customWidth="1"/>
    <col min="8193" max="8193" width="15.28515625" style="57" customWidth="1"/>
    <col min="8194" max="8194" width="0" style="57" hidden="1" customWidth="1"/>
    <col min="8195" max="8195" width="11.42578125" style="57" customWidth="1"/>
    <col min="8196" max="8196" width="13.42578125" style="57" customWidth="1"/>
    <col min="8197" max="8197" width="11.7109375" style="57" customWidth="1"/>
    <col min="8198" max="8198" width="11.28515625" style="57" customWidth="1"/>
    <col min="8199" max="8199" width="11.140625" style="57" customWidth="1"/>
    <col min="8200" max="8200" width="24.85546875" style="57" customWidth="1"/>
    <col min="8201" max="8202" width="14.42578125" style="57" customWidth="1"/>
    <col min="8203" max="8203" width="14.28515625" style="57" customWidth="1"/>
    <col min="8204" max="8204" width="10.42578125" style="57" bestFit="1" customWidth="1"/>
    <col min="8205" max="8446" width="9.7109375" style="57"/>
    <col min="8447" max="8447" width="4.85546875" style="57" customWidth="1"/>
    <col min="8448" max="8448" width="54.28515625" style="57" customWidth="1"/>
    <col min="8449" max="8449" width="15.28515625" style="57" customWidth="1"/>
    <col min="8450" max="8450" width="0" style="57" hidden="1" customWidth="1"/>
    <col min="8451" max="8451" width="11.42578125" style="57" customWidth="1"/>
    <col min="8452" max="8452" width="13.42578125" style="57" customWidth="1"/>
    <col min="8453" max="8453" width="11.7109375" style="57" customWidth="1"/>
    <col min="8454" max="8454" width="11.28515625" style="57" customWidth="1"/>
    <col min="8455" max="8455" width="11.140625" style="57" customWidth="1"/>
    <col min="8456" max="8456" width="24.85546875" style="57" customWidth="1"/>
    <col min="8457" max="8458" width="14.42578125" style="57" customWidth="1"/>
    <col min="8459" max="8459" width="14.28515625" style="57" customWidth="1"/>
    <col min="8460" max="8460" width="10.42578125" style="57" bestFit="1" customWidth="1"/>
    <col min="8461" max="8702" width="9.7109375" style="57"/>
    <col min="8703" max="8703" width="4.85546875" style="57" customWidth="1"/>
    <col min="8704" max="8704" width="54.28515625" style="57" customWidth="1"/>
    <col min="8705" max="8705" width="15.28515625" style="57" customWidth="1"/>
    <col min="8706" max="8706" width="0" style="57" hidden="1" customWidth="1"/>
    <col min="8707" max="8707" width="11.42578125" style="57" customWidth="1"/>
    <col min="8708" max="8708" width="13.42578125" style="57" customWidth="1"/>
    <col min="8709" max="8709" width="11.7109375" style="57" customWidth="1"/>
    <col min="8710" max="8710" width="11.28515625" style="57" customWidth="1"/>
    <col min="8711" max="8711" width="11.140625" style="57" customWidth="1"/>
    <col min="8712" max="8712" width="24.85546875" style="57" customWidth="1"/>
    <col min="8713" max="8714" width="14.42578125" style="57" customWidth="1"/>
    <col min="8715" max="8715" width="14.28515625" style="57" customWidth="1"/>
    <col min="8716" max="8716" width="10.42578125" style="57" bestFit="1" customWidth="1"/>
    <col min="8717" max="8958" width="9.7109375" style="57"/>
    <col min="8959" max="8959" width="4.85546875" style="57" customWidth="1"/>
    <col min="8960" max="8960" width="54.28515625" style="57" customWidth="1"/>
    <col min="8961" max="8961" width="15.28515625" style="57" customWidth="1"/>
    <col min="8962" max="8962" width="0" style="57" hidden="1" customWidth="1"/>
    <col min="8963" max="8963" width="11.42578125" style="57" customWidth="1"/>
    <col min="8964" max="8964" width="13.42578125" style="57" customWidth="1"/>
    <col min="8965" max="8965" width="11.7109375" style="57" customWidth="1"/>
    <col min="8966" max="8966" width="11.28515625" style="57" customWidth="1"/>
    <col min="8967" max="8967" width="11.140625" style="57" customWidth="1"/>
    <col min="8968" max="8968" width="24.85546875" style="57" customWidth="1"/>
    <col min="8969" max="8970" width="14.42578125" style="57" customWidth="1"/>
    <col min="8971" max="8971" width="14.28515625" style="57" customWidth="1"/>
    <col min="8972" max="8972" width="10.42578125" style="57" bestFit="1" customWidth="1"/>
    <col min="8973" max="9214" width="9.7109375" style="57"/>
    <col min="9215" max="9215" width="4.85546875" style="57" customWidth="1"/>
    <col min="9216" max="9216" width="54.28515625" style="57" customWidth="1"/>
    <col min="9217" max="9217" width="15.28515625" style="57" customWidth="1"/>
    <col min="9218" max="9218" width="0" style="57" hidden="1" customWidth="1"/>
    <col min="9219" max="9219" width="11.42578125" style="57" customWidth="1"/>
    <col min="9220" max="9220" width="13.42578125" style="57" customWidth="1"/>
    <col min="9221" max="9221" width="11.7109375" style="57" customWidth="1"/>
    <col min="9222" max="9222" width="11.28515625" style="57" customWidth="1"/>
    <col min="9223" max="9223" width="11.140625" style="57" customWidth="1"/>
    <col min="9224" max="9224" width="24.85546875" style="57" customWidth="1"/>
    <col min="9225" max="9226" width="14.42578125" style="57" customWidth="1"/>
    <col min="9227" max="9227" width="14.28515625" style="57" customWidth="1"/>
    <col min="9228" max="9228" width="10.42578125" style="57" bestFit="1" customWidth="1"/>
    <col min="9229" max="9470" width="9.7109375" style="57"/>
    <col min="9471" max="9471" width="4.85546875" style="57" customWidth="1"/>
    <col min="9472" max="9472" width="54.28515625" style="57" customWidth="1"/>
    <col min="9473" max="9473" width="15.28515625" style="57" customWidth="1"/>
    <col min="9474" max="9474" width="0" style="57" hidden="1" customWidth="1"/>
    <col min="9475" max="9475" width="11.42578125" style="57" customWidth="1"/>
    <col min="9476" max="9476" width="13.42578125" style="57" customWidth="1"/>
    <col min="9477" max="9477" width="11.7109375" style="57" customWidth="1"/>
    <col min="9478" max="9478" width="11.28515625" style="57" customWidth="1"/>
    <col min="9479" max="9479" width="11.140625" style="57" customWidth="1"/>
    <col min="9480" max="9480" width="24.85546875" style="57" customWidth="1"/>
    <col min="9481" max="9482" width="14.42578125" style="57" customWidth="1"/>
    <col min="9483" max="9483" width="14.28515625" style="57" customWidth="1"/>
    <col min="9484" max="9484" width="10.42578125" style="57" bestFit="1" customWidth="1"/>
    <col min="9485" max="9726" width="9.7109375" style="57"/>
    <col min="9727" max="9727" width="4.85546875" style="57" customWidth="1"/>
    <col min="9728" max="9728" width="54.28515625" style="57" customWidth="1"/>
    <col min="9729" max="9729" width="15.28515625" style="57" customWidth="1"/>
    <col min="9730" max="9730" width="0" style="57" hidden="1" customWidth="1"/>
    <col min="9731" max="9731" width="11.42578125" style="57" customWidth="1"/>
    <col min="9732" max="9732" width="13.42578125" style="57" customWidth="1"/>
    <col min="9733" max="9733" width="11.7109375" style="57" customWidth="1"/>
    <col min="9734" max="9734" width="11.28515625" style="57" customWidth="1"/>
    <col min="9735" max="9735" width="11.140625" style="57" customWidth="1"/>
    <col min="9736" max="9736" width="24.85546875" style="57" customWidth="1"/>
    <col min="9737" max="9738" width="14.42578125" style="57" customWidth="1"/>
    <col min="9739" max="9739" width="14.28515625" style="57" customWidth="1"/>
    <col min="9740" max="9740" width="10.42578125" style="57" bestFit="1" customWidth="1"/>
    <col min="9741" max="9982" width="9.7109375" style="57"/>
    <col min="9983" max="9983" width="4.85546875" style="57" customWidth="1"/>
    <col min="9984" max="9984" width="54.28515625" style="57" customWidth="1"/>
    <col min="9985" max="9985" width="15.28515625" style="57" customWidth="1"/>
    <col min="9986" max="9986" width="0" style="57" hidden="1" customWidth="1"/>
    <col min="9987" max="9987" width="11.42578125" style="57" customWidth="1"/>
    <col min="9988" max="9988" width="13.42578125" style="57" customWidth="1"/>
    <col min="9989" max="9989" width="11.7109375" style="57" customWidth="1"/>
    <col min="9990" max="9990" width="11.28515625" style="57" customWidth="1"/>
    <col min="9991" max="9991" width="11.140625" style="57" customWidth="1"/>
    <col min="9992" max="9992" width="24.85546875" style="57" customWidth="1"/>
    <col min="9993" max="9994" width="14.42578125" style="57" customWidth="1"/>
    <col min="9995" max="9995" width="14.28515625" style="57" customWidth="1"/>
    <col min="9996" max="9996" width="10.42578125" style="57" bestFit="1" customWidth="1"/>
    <col min="9997" max="10238" width="9.7109375" style="57"/>
    <col min="10239" max="10239" width="4.85546875" style="57" customWidth="1"/>
    <col min="10240" max="10240" width="54.28515625" style="57" customWidth="1"/>
    <col min="10241" max="10241" width="15.28515625" style="57" customWidth="1"/>
    <col min="10242" max="10242" width="0" style="57" hidden="1" customWidth="1"/>
    <col min="10243" max="10243" width="11.42578125" style="57" customWidth="1"/>
    <col min="10244" max="10244" width="13.42578125" style="57" customWidth="1"/>
    <col min="10245" max="10245" width="11.7109375" style="57" customWidth="1"/>
    <col min="10246" max="10246" width="11.28515625" style="57" customWidth="1"/>
    <col min="10247" max="10247" width="11.140625" style="57" customWidth="1"/>
    <col min="10248" max="10248" width="24.85546875" style="57" customWidth="1"/>
    <col min="10249" max="10250" width="14.42578125" style="57" customWidth="1"/>
    <col min="10251" max="10251" width="14.28515625" style="57" customWidth="1"/>
    <col min="10252" max="10252" width="10.42578125" style="57" bestFit="1" customWidth="1"/>
    <col min="10253" max="10494" width="9.7109375" style="57"/>
    <col min="10495" max="10495" width="4.85546875" style="57" customWidth="1"/>
    <col min="10496" max="10496" width="54.28515625" style="57" customWidth="1"/>
    <col min="10497" max="10497" width="15.28515625" style="57" customWidth="1"/>
    <col min="10498" max="10498" width="0" style="57" hidden="1" customWidth="1"/>
    <col min="10499" max="10499" width="11.42578125" style="57" customWidth="1"/>
    <col min="10500" max="10500" width="13.42578125" style="57" customWidth="1"/>
    <col min="10501" max="10501" width="11.7109375" style="57" customWidth="1"/>
    <col min="10502" max="10502" width="11.28515625" style="57" customWidth="1"/>
    <col min="10503" max="10503" width="11.140625" style="57" customWidth="1"/>
    <col min="10504" max="10504" width="24.85546875" style="57" customWidth="1"/>
    <col min="10505" max="10506" width="14.42578125" style="57" customWidth="1"/>
    <col min="10507" max="10507" width="14.28515625" style="57" customWidth="1"/>
    <col min="10508" max="10508" width="10.42578125" style="57" bestFit="1" customWidth="1"/>
    <col min="10509" max="10750" width="9.7109375" style="57"/>
    <col min="10751" max="10751" width="4.85546875" style="57" customWidth="1"/>
    <col min="10752" max="10752" width="54.28515625" style="57" customWidth="1"/>
    <col min="10753" max="10753" width="15.28515625" style="57" customWidth="1"/>
    <col min="10754" max="10754" width="0" style="57" hidden="1" customWidth="1"/>
    <col min="10755" max="10755" width="11.42578125" style="57" customWidth="1"/>
    <col min="10756" max="10756" width="13.42578125" style="57" customWidth="1"/>
    <col min="10757" max="10757" width="11.7109375" style="57" customWidth="1"/>
    <col min="10758" max="10758" width="11.28515625" style="57" customWidth="1"/>
    <col min="10759" max="10759" width="11.140625" style="57" customWidth="1"/>
    <col min="10760" max="10760" width="24.85546875" style="57" customWidth="1"/>
    <col min="10761" max="10762" width="14.42578125" style="57" customWidth="1"/>
    <col min="10763" max="10763" width="14.28515625" style="57" customWidth="1"/>
    <col min="10764" max="10764" width="10.42578125" style="57" bestFit="1" customWidth="1"/>
    <col min="10765" max="11006" width="9.7109375" style="57"/>
    <col min="11007" max="11007" width="4.85546875" style="57" customWidth="1"/>
    <col min="11008" max="11008" width="54.28515625" style="57" customWidth="1"/>
    <col min="11009" max="11009" width="15.28515625" style="57" customWidth="1"/>
    <col min="11010" max="11010" width="0" style="57" hidden="1" customWidth="1"/>
    <col min="11011" max="11011" width="11.42578125" style="57" customWidth="1"/>
    <col min="11012" max="11012" width="13.42578125" style="57" customWidth="1"/>
    <col min="11013" max="11013" width="11.7109375" style="57" customWidth="1"/>
    <col min="11014" max="11014" width="11.28515625" style="57" customWidth="1"/>
    <col min="11015" max="11015" width="11.140625" style="57" customWidth="1"/>
    <col min="11016" max="11016" width="24.85546875" style="57" customWidth="1"/>
    <col min="11017" max="11018" width="14.42578125" style="57" customWidth="1"/>
    <col min="11019" max="11019" width="14.28515625" style="57" customWidth="1"/>
    <col min="11020" max="11020" width="10.42578125" style="57" bestFit="1" customWidth="1"/>
    <col min="11021" max="11262" width="9.7109375" style="57"/>
    <col min="11263" max="11263" width="4.85546875" style="57" customWidth="1"/>
    <col min="11264" max="11264" width="54.28515625" style="57" customWidth="1"/>
    <col min="11265" max="11265" width="15.28515625" style="57" customWidth="1"/>
    <col min="11266" max="11266" width="0" style="57" hidden="1" customWidth="1"/>
    <col min="11267" max="11267" width="11.42578125" style="57" customWidth="1"/>
    <col min="11268" max="11268" width="13.42578125" style="57" customWidth="1"/>
    <col min="11269" max="11269" width="11.7109375" style="57" customWidth="1"/>
    <col min="11270" max="11270" width="11.28515625" style="57" customWidth="1"/>
    <col min="11271" max="11271" width="11.140625" style="57" customWidth="1"/>
    <col min="11272" max="11272" width="24.85546875" style="57" customWidth="1"/>
    <col min="11273" max="11274" width="14.42578125" style="57" customWidth="1"/>
    <col min="11275" max="11275" width="14.28515625" style="57" customWidth="1"/>
    <col min="11276" max="11276" width="10.42578125" style="57" bestFit="1" customWidth="1"/>
    <col min="11277" max="11518" width="9.7109375" style="57"/>
    <col min="11519" max="11519" width="4.85546875" style="57" customWidth="1"/>
    <col min="11520" max="11520" width="54.28515625" style="57" customWidth="1"/>
    <col min="11521" max="11521" width="15.28515625" style="57" customWidth="1"/>
    <col min="11522" max="11522" width="0" style="57" hidden="1" customWidth="1"/>
    <col min="11523" max="11523" width="11.42578125" style="57" customWidth="1"/>
    <col min="11524" max="11524" width="13.42578125" style="57" customWidth="1"/>
    <col min="11525" max="11525" width="11.7109375" style="57" customWidth="1"/>
    <col min="11526" max="11526" width="11.28515625" style="57" customWidth="1"/>
    <col min="11527" max="11527" width="11.140625" style="57" customWidth="1"/>
    <col min="11528" max="11528" width="24.85546875" style="57" customWidth="1"/>
    <col min="11529" max="11530" width="14.42578125" style="57" customWidth="1"/>
    <col min="11531" max="11531" width="14.28515625" style="57" customWidth="1"/>
    <col min="11532" max="11532" width="10.42578125" style="57" bestFit="1" customWidth="1"/>
    <col min="11533" max="11774" width="9.7109375" style="57"/>
    <col min="11775" max="11775" width="4.85546875" style="57" customWidth="1"/>
    <col min="11776" max="11776" width="54.28515625" style="57" customWidth="1"/>
    <col min="11777" max="11777" width="15.28515625" style="57" customWidth="1"/>
    <col min="11778" max="11778" width="0" style="57" hidden="1" customWidth="1"/>
    <col min="11779" max="11779" width="11.42578125" style="57" customWidth="1"/>
    <col min="11780" max="11780" width="13.42578125" style="57" customWidth="1"/>
    <col min="11781" max="11781" width="11.7109375" style="57" customWidth="1"/>
    <col min="11782" max="11782" width="11.28515625" style="57" customWidth="1"/>
    <col min="11783" max="11783" width="11.140625" style="57" customWidth="1"/>
    <col min="11784" max="11784" width="24.85546875" style="57" customWidth="1"/>
    <col min="11785" max="11786" width="14.42578125" style="57" customWidth="1"/>
    <col min="11787" max="11787" width="14.28515625" style="57" customWidth="1"/>
    <col min="11788" max="11788" width="10.42578125" style="57" bestFit="1" customWidth="1"/>
    <col min="11789" max="12030" width="9.7109375" style="57"/>
    <col min="12031" max="12031" width="4.85546875" style="57" customWidth="1"/>
    <col min="12032" max="12032" width="54.28515625" style="57" customWidth="1"/>
    <col min="12033" max="12033" width="15.28515625" style="57" customWidth="1"/>
    <col min="12034" max="12034" width="0" style="57" hidden="1" customWidth="1"/>
    <col min="12035" max="12035" width="11.42578125" style="57" customWidth="1"/>
    <col min="12036" max="12036" width="13.42578125" style="57" customWidth="1"/>
    <col min="12037" max="12037" width="11.7109375" style="57" customWidth="1"/>
    <col min="12038" max="12038" width="11.28515625" style="57" customWidth="1"/>
    <col min="12039" max="12039" width="11.140625" style="57" customWidth="1"/>
    <col min="12040" max="12040" width="24.85546875" style="57" customWidth="1"/>
    <col min="12041" max="12042" width="14.42578125" style="57" customWidth="1"/>
    <col min="12043" max="12043" width="14.28515625" style="57" customWidth="1"/>
    <col min="12044" max="12044" width="10.42578125" style="57" bestFit="1" customWidth="1"/>
    <col min="12045" max="12286" width="9.7109375" style="57"/>
    <col min="12287" max="12287" width="4.85546875" style="57" customWidth="1"/>
    <col min="12288" max="12288" width="54.28515625" style="57" customWidth="1"/>
    <col min="12289" max="12289" width="15.28515625" style="57" customWidth="1"/>
    <col min="12290" max="12290" width="0" style="57" hidden="1" customWidth="1"/>
    <col min="12291" max="12291" width="11.42578125" style="57" customWidth="1"/>
    <col min="12292" max="12292" width="13.42578125" style="57" customWidth="1"/>
    <col min="12293" max="12293" width="11.7109375" style="57" customWidth="1"/>
    <col min="12294" max="12294" width="11.28515625" style="57" customWidth="1"/>
    <col min="12295" max="12295" width="11.140625" style="57" customWidth="1"/>
    <col min="12296" max="12296" width="24.85546875" style="57" customWidth="1"/>
    <col min="12297" max="12298" width="14.42578125" style="57" customWidth="1"/>
    <col min="12299" max="12299" width="14.28515625" style="57" customWidth="1"/>
    <col min="12300" max="12300" width="10.42578125" style="57" bestFit="1" customWidth="1"/>
    <col min="12301" max="12542" width="9.7109375" style="57"/>
    <col min="12543" max="12543" width="4.85546875" style="57" customWidth="1"/>
    <col min="12544" max="12544" width="54.28515625" style="57" customWidth="1"/>
    <col min="12545" max="12545" width="15.28515625" style="57" customWidth="1"/>
    <col min="12546" max="12546" width="0" style="57" hidden="1" customWidth="1"/>
    <col min="12547" max="12547" width="11.42578125" style="57" customWidth="1"/>
    <col min="12548" max="12548" width="13.42578125" style="57" customWidth="1"/>
    <col min="12549" max="12549" width="11.7109375" style="57" customWidth="1"/>
    <col min="12550" max="12550" width="11.28515625" style="57" customWidth="1"/>
    <col min="12551" max="12551" width="11.140625" style="57" customWidth="1"/>
    <col min="12552" max="12552" width="24.85546875" style="57" customWidth="1"/>
    <col min="12553" max="12554" width="14.42578125" style="57" customWidth="1"/>
    <col min="12555" max="12555" width="14.28515625" style="57" customWidth="1"/>
    <col min="12556" max="12556" width="10.42578125" style="57" bestFit="1" customWidth="1"/>
    <col min="12557" max="12798" width="9.7109375" style="57"/>
    <col min="12799" max="12799" width="4.85546875" style="57" customWidth="1"/>
    <col min="12800" max="12800" width="54.28515625" style="57" customWidth="1"/>
    <col min="12801" max="12801" width="15.28515625" style="57" customWidth="1"/>
    <col min="12802" max="12802" width="0" style="57" hidden="1" customWidth="1"/>
    <col min="12803" max="12803" width="11.42578125" style="57" customWidth="1"/>
    <col min="12804" max="12804" width="13.42578125" style="57" customWidth="1"/>
    <col min="12805" max="12805" width="11.7109375" style="57" customWidth="1"/>
    <col min="12806" max="12806" width="11.28515625" style="57" customWidth="1"/>
    <col min="12807" max="12807" width="11.140625" style="57" customWidth="1"/>
    <col min="12808" max="12808" width="24.85546875" style="57" customWidth="1"/>
    <col min="12809" max="12810" width="14.42578125" style="57" customWidth="1"/>
    <col min="12811" max="12811" width="14.28515625" style="57" customWidth="1"/>
    <col min="12812" max="12812" width="10.42578125" style="57" bestFit="1" customWidth="1"/>
    <col min="12813" max="13054" width="9.7109375" style="57"/>
    <col min="13055" max="13055" width="4.85546875" style="57" customWidth="1"/>
    <col min="13056" max="13056" width="54.28515625" style="57" customWidth="1"/>
    <col min="13057" max="13057" width="15.28515625" style="57" customWidth="1"/>
    <col min="13058" max="13058" width="0" style="57" hidden="1" customWidth="1"/>
    <col min="13059" max="13059" width="11.42578125" style="57" customWidth="1"/>
    <col min="13060" max="13060" width="13.42578125" style="57" customWidth="1"/>
    <col min="13061" max="13061" width="11.7109375" style="57" customWidth="1"/>
    <col min="13062" max="13062" width="11.28515625" style="57" customWidth="1"/>
    <col min="13063" max="13063" width="11.140625" style="57" customWidth="1"/>
    <col min="13064" max="13064" width="24.85546875" style="57" customWidth="1"/>
    <col min="13065" max="13066" width="14.42578125" style="57" customWidth="1"/>
    <col min="13067" max="13067" width="14.28515625" style="57" customWidth="1"/>
    <col min="13068" max="13068" width="10.42578125" style="57" bestFit="1" customWidth="1"/>
    <col min="13069" max="13310" width="9.7109375" style="57"/>
    <col min="13311" max="13311" width="4.85546875" style="57" customWidth="1"/>
    <col min="13312" max="13312" width="54.28515625" style="57" customWidth="1"/>
    <col min="13313" max="13313" width="15.28515625" style="57" customWidth="1"/>
    <col min="13314" max="13314" width="0" style="57" hidden="1" customWidth="1"/>
    <col min="13315" max="13315" width="11.42578125" style="57" customWidth="1"/>
    <col min="13316" max="13316" width="13.42578125" style="57" customWidth="1"/>
    <col min="13317" max="13317" width="11.7109375" style="57" customWidth="1"/>
    <col min="13318" max="13318" width="11.28515625" style="57" customWidth="1"/>
    <col min="13319" max="13319" width="11.140625" style="57" customWidth="1"/>
    <col min="13320" max="13320" width="24.85546875" style="57" customWidth="1"/>
    <col min="13321" max="13322" width="14.42578125" style="57" customWidth="1"/>
    <col min="13323" max="13323" width="14.28515625" style="57" customWidth="1"/>
    <col min="13324" max="13324" width="10.42578125" style="57" bestFit="1" customWidth="1"/>
    <col min="13325" max="13566" width="9.7109375" style="57"/>
    <col min="13567" max="13567" width="4.85546875" style="57" customWidth="1"/>
    <col min="13568" max="13568" width="54.28515625" style="57" customWidth="1"/>
    <col min="13569" max="13569" width="15.28515625" style="57" customWidth="1"/>
    <col min="13570" max="13570" width="0" style="57" hidden="1" customWidth="1"/>
    <col min="13571" max="13571" width="11.42578125" style="57" customWidth="1"/>
    <col min="13572" max="13572" width="13.42578125" style="57" customWidth="1"/>
    <col min="13573" max="13573" width="11.7109375" style="57" customWidth="1"/>
    <col min="13574" max="13574" width="11.28515625" style="57" customWidth="1"/>
    <col min="13575" max="13575" width="11.140625" style="57" customWidth="1"/>
    <col min="13576" max="13576" width="24.85546875" style="57" customWidth="1"/>
    <col min="13577" max="13578" width="14.42578125" style="57" customWidth="1"/>
    <col min="13579" max="13579" width="14.28515625" style="57" customWidth="1"/>
    <col min="13580" max="13580" width="10.42578125" style="57" bestFit="1" customWidth="1"/>
    <col min="13581" max="13822" width="9.7109375" style="57"/>
    <col min="13823" max="13823" width="4.85546875" style="57" customWidth="1"/>
    <col min="13824" max="13824" width="54.28515625" style="57" customWidth="1"/>
    <col min="13825" max="13825" width="15.28515625" style="57" customWidth="1"/>
    <col min="13826" max="13826" width="0" style="57" hidden="1" customWidth="1"/>
    <col min="13827" max="13827" width="11.42578125" style="57" customWidth="1"/>
    <col min="13828" max="13828" width="13.42578125" style="57" customWidth="1"/>
    <col min="13829" max="13829" width="11.7109375" style="57" customWidth="1"/>
    <col min="13830" max="13830" width="11.28515625" style="57" customWidth="1"/>
    <col min="13831" max="13831" width="11.140625" style="57" customWidth="1"/>
    <col min="13832" max="13832" width="24.85546875" style="57" customWidth="1"/>
    <col min="13833" max="13834" width="14.42578125" style="57" customWidth="1"/>
    <col min="13835" max="13835" width="14.28515625" style="57" customWidth="1"/>
    <col min="13836" max="13836" width="10.42578125" style="57" bestFit="1" customWidth="1"/>
    <col min="13837" max="14078" width="9.7109375" style="57"/>
    <col min="14079" max="14079" width="4.85546875" style="57" customWidth="1"/>
    <col min="14080" max="14080" width="54.28515625" style="57" customWidth="1"/>
    <col min="14081" max="14081" width="15.28515625" style="57" customWidth="1"/>
    <col min="14082" max="14082" width="0" style="57" hidden="1" customWidth="1"/>
    <col min="14083" max="14083" width="11.42578125" style="57" customWidth="1"/>
    <col min="14084" max="14084" width="13.42578125" style="57" customWidth="1"/>
    <col min="14085" max="14085" width="11.7109375" style="57" customWidth="1"/>
    <col min="14086" max="14086" width="11.28515625" style="57" customWidth="1"/>
    <col min="14087" max="14087" width="11.140625" style="57" customWidth="1"/>
    <col min="14088" max="14088" width="24.85546875" style="57" customWidth="1"/>
    <col min="14089" max="14090" width="14.42578125" style="57" customWidth="1"/>
    <col min="14091" max="14091" width="14.28515625" style="57" customWidth="1"/>
    <col min="14092" max="14092" width="10.42578125" style="57" bestFit="1" customWidth="1"/>
    <col min="14093" max="14334" width="9.7109375" style="57"/>
    <col min="14335" max="14335" width="4.85546875" style="57" customWidth="1"/>
    <col min="14336" max="14336" width="54.28515625" style="57" customWidth="1"/>
    <col min="14337" max="14337" width="15.28515625" style="57" customWidth="1"/>
    <col min="14338" max="14338" width="0" style="57" hidden="1" customWidth="1"/>
    <col min="14339" max="14339" width="11.42578125" style="57" customWidth="1"/>
    <col min="14340" max="14340" width="13.42578125" style="57" customWidth="1"/>
    <col min="14341" max="14341" width="11.7109375" style="57" customWidth="1"/>
    <col min="14342" max="14342" width="11.28515625" style="57" customWidth="1"/>
    <col min="14343" max="14343" width="11.140625" style="57" customWidth="1"/>
    <col min="14344" max="14344" width="24.85546875" style="57" customWidth="1"/>
    <col min="14345" max="14346" width="14.42578125" style="57" customWidth="1"/>
    <col min="14347" max="14347" width="14.28515625" style="57" customWidth="1"/>
    <col min="14348" max="14348" width="10.42578125" style="57" bestFit="1" customWidth="1"/>
    <col min="14349" max="14590" width="9.7109375" style="57"/>
    <col min="14591" max="14591" width="4.85546875" style="57" customWidth="1"/>
    <col min="14592" max="14592" width="54.28515625" style="57" customWidth="1"/>
    <col min="14593" max="14593" width="15.28515625" style="57" customWidth="1"/>
    <col min="14594" max="14594" width="0" style="57" hidden="1" customWidth="1"/>
    <col min="14595" max="14595" width="11.42578125" style="57" customWidth="1"/>
    <col min="14596" max="14596" width="13.42578125" style="57" customWidth="1"/>
    <col min="14597" max="14597" width="11.7109375" style="57" customWidth="1"/>
    <col min="14598" max="14598" width="11.28515625" style="57" customWidth="1"/>
    <col min="14599" max="14599" width="11.140625" style="57" customWidth="1"/>
    <col min="14600" max="14600" width="24.85546875" style="57" customWidth="1"/>
    <col min="14601" max="14602" width="14.42578125" style="57" customWidth="1"/>
    <col min="14603" max="14603" width="14.28515625" style="57" customWidth="1"/>
    <col min="14604" max="14604" width="10.42578125" style="57" bestFit="1" customWidth="1"/>
    <col min="14605" max="14846" width="9.7109375" style="57"/>
    <col min="14847" max="14847" width="4.85546875" style="57" customWidth="1"/>
    <col min="14848" max="14848" width="54.28515625" style="57" customWidth="1"/>
    <col min="14849" max="14849" width="15.28515625" style="57" customWidth="1"/>
    <col min="14850" max="14850" width="0" style="57" hidden="1" customWidth="1"/>
    <col min="14851" max="14851" width="11.42578125" style="57" customWidth="1"/>
    <col min="14852" max="14852" width="13.42578125" style="57" customWidth="1"/>
    <col min="14853" max="14853" width="11.7109375" style="57" customWidth="1"/>
    <col min="14854" max="14854" width="11.28515625" style="57" customWidth="1"/>
    <col min="14855" max="14855" width="11.140625" style="57" customWidth="1"/>
    <col min="14856" max="14856" width="24.85546875" style="57" customWidth="1"/>
    <col min="14857" max="14858" width="14.42578125" style="57" customWidth="1"/>
    <col min="14859" max="14859" width="14.28515625" style="57" customWidth="1"/>
    <col min="14860" max="14860" width="10.42578125" style="57" bestFit="1" customWidth="1"/>
    <col min="14861" max="15102" width="9.7109375" style="57"/>
    <col min="15103" max="15103" width="4.85546875" style="57" customWidth="1"/>
    <col min="15104" max="15104" width="54.28515625" style="57" customWidth="1"/>
    <col min="15105" max="15105" width="15.28515625" style="57" customWidth="1"/>
    <col min="15106" max="15106" width="0" style="57" hidden="1" customWidth="1"/>
    <col min="15107" max="15107" width="11.42578125" style="57" customWidth="1"/>
    <col min="15108" max="15108" width="13.42578125" style="57" customWidth="1"/>
    <col min="15109" max="15109" width="11.7109375" style="57" customWidth="1"/>
    <col min="15110" max="15110" width="11.28515625" style="57" customWidth="1"/>
    <col min="15111" max="15111" width="11.140625" style="57" customWidth="1"/>
    <col min="15112" max="15112" width="24.85546875" style="57" customWidth="1"/>
    <col min="15113" max="15114" width="14.42578125" style="57" customWidth="1"/>
    <col min="15115" max="15115" width="14.28515625" style="57" customWidth="1"/>
    <col min="15116" max="15116" width="10.42578125" style="57" bestFit="1" customWidth="1"/>
    <col min="15117" max="15358" width="9.7109375" style="57"/>
    <col min="15359" max="15359" width="4.85546875" style="57" customWidth="1"/>
    <col min="15360" max="15360" width="54.28515625" style="57" customWidth="1"/>
    <col min="15361" max="15361" width="15.28515625" style="57" customWidth="1"/>
    <col min="15362" max="15362" width="0" style="57" hidden="1" customWidth="1"/>
    <col min="15363" max="15363" width="11.42578125" style="57" customWidth="1"/>
    <col min="15364" max="15364" width="13.42578125" style="57" customWidth="1"/>
    <col min="15365" max="15365" width="11.7109375" style="57" customWidth="1"/>
    <col min="15366" max="15366" width="11.28515625" style="57" customWidth="1"/>
    <col min="15367" max="15367" width="11.140625" style="57" customWidth="1"/>
    <col min="15368" max="15368" width="24.85546875" style="57" customWidth="1"/>
    <col min="15369" max="15370" width="14.42578125" style="57" customWidth="1"/>
    <col min="15371" max="15371" width="14.28515625" style="57" customWidth="1"/>
    <col min="15372" max="15372" width="10.42578125" style="57" bestFit="1" customWidth="1"/>
    <col min="15373" max="15614" width="9.7109375" style="57"/>
    <col min="15615" max="15615" width="4.85546875" style="57" customWidth="1"/>
    <col min="15616" max="15616" width="54.28515625" style="57" customWidth="1"/>
    <col min="15617" max="15617" width="15.28515625" style="57" customWidth="1"/>
    <col min="15618" max="15618" width="0" style="57" hidden="1" customWidth="1"/>
    <col min="15619" max="15619" width="11.42578125" style="57" customWidth="1"/>
    <col min="15620" max="15620" width="13.42578125" style="57" customWidth="1"/>
    <col min="15621" max="15621" width="11.7109375" style="57" customWidth="1"/>
    <col min="15622" max="15622" width="11.28515625" style="57" customWidth="1"/>
    <col min="15623" max="15623" width="11.140625" style="57" customWidth="1"/>
    <col min="15624" max="15624" width="24.85546875" style="57" customWidth="1"/>
    <col min="15625" max="15626" width="14.42578125" style="57" customWidth="1"/>
    <col min="15627" max="15627" width="14.28515625" style="57" customWidth="1"/>
    <col min="15628" max="15628" width="10.42578125" style="57" bestFit="1" customWidth="1"/>
    <col min="15629" max="15870" width="9.7109375" style="57"/>
    <col min="15871" max="15871" width="4.85546875" style="57" customWidth="1"/>
    <col min="15872" max="15872" width="54.28515625" style="57" customWidth="1"/>
    <col min="15873" max="15873" width="15.28515625" style="57" customWidth="1"/>
    <col min="15874" max="15874" width="0" style="57" hidden="1" customWidth="1"/>
    <col min="15875" max="15875" width="11.42578125" style="57" customWidth="1"/>
    <col min="15876" max="15876" width="13.42578125" style="57" customWidth="1"/>
    <col min="15877" max="15877" width="11.7109375" style="57" customWidth="1"/>
    <col min="15878" max="15878" width="11.28515625" style="57" customWidth="1"/>
    <col min="15879" max="15879" width="11.140625" style="57" customWidth="1"/>
    <col min="15880" max="15880" width="24.85546875" style="57" customWidth="1"/>
    <col min="15881" max="15882" width="14.42578125" style="57" customWidth="1"/>
    <col min="15883" max="15883" width="14.28515625" style="57" customWidth="1"/>
    <col min="15884" max="15884" width="10.42578125" style="57" bestFit="1" customWidth="1"/>
    <col min="15885" max="16126" width="9.7109375" style="57"/>
    <col min="16127" max="16127" width="4.85546875" style="57" customWidth="1"/>
    <col min="16128" max="16128" width="54.28515625" style="57" customWidth="1"/>
    <col min="16129" max="16129" width="15.28515625" style="57" customWidth="1"/>
    <col min="16130" max="16130" width="0" style="57" hidden="1" customWidth="1"/>
    <col min="16131" max="16131" width="11.42578125" style="57" customWidth="1"/>
    <col min="16132" max="16132" width="13.42578125" style="57" customWidth="1"/>
    <col min="16133" max="16133" width="11.7109375" style="57" customWidth="1"/>
    <col min="16134" max="16134" width="11.28515625" style="57" customWidth="1"/>
    <col min="16135" max="16135" width="11.140625" style="57" customWidth="1"/>
    <col min="16136" max="16136" width="24.85546875" style="57" customWidth="1"/>
    <col min="16137" max="16138" width="14.42578125" style="57" customWidth="1"/>
    <col min="16139" max="16139" width="14.28515625" style="57" customWidth="1"/>
    <col min="16140" max="16140" width="10.42578125" style="57" bestFit="1" customWidth="1"/>
    <col min="16141" max="16384" width="9.7109375" style="57"/>
  </cols>
  <sheetData>
    <row r="1" spans="1:12" ht="18.75" x14ac:dyDescent="0.3">
      <c r="A1" s="346" t="s">
        <v>93</v>
      </c>
      <c r="B1" s="346"/>
      <c r="C1" s="346"/>
      <c r="D1" s="346"/>
      <c r="E1" s="346"/>
      <c r="F1" s="346"/>
      <c r="G1" s="346"/>
      <c r="H1" s="346"/>
      <c r="I1" s="346"/>
      <c r="J1" s="56"/>
    </row>
    <row r="2" spans="1:12" ht="18.75" x14ac:dyDescent="0.3">
      <c r="A2" s="346" t="s">
        <v>61</v>
      </c>
      <c r="B2" s="346"/>
      <c r="C2" s="346"/>
      <c r="D2" s="346"/>
      <c r="E2" s="346"/>
      <c r="F2" s="346"/>
      <c r="G2" s="346"/>
      <c r="H2" s="346"/>
      <c r="I2" s="346"/>
      <c r="J2" s="56"/>
    </row>
    <row r="3" spans="1:12" ht="16.5" x14ac:dyDescent="0.25">
      <c r="A3" s="347" t="str">
        <f>Chi!A3</f>
        <v>(kèm theo Nghị quyết số 35/NQ-HĐND ngày 20/12/2025 của HĐND xã Mường Hung)</v>
      </c>
      <c r="B3" s="347"/>
      <c r="C3" s="347"/>
      <c r="D3" s="347"/>
      <c r="E3" s="347"/>
      <c r="F3" s="347"/>
      <c r="G3" s="347"/>
      <c r="H3" s="347"/>
      <c r="I3" s="347"/>
      <c r="J3" s="59"/>
    </row>
    <row r="4" spans="1:12" x14ac:dyDescent="0.25">
      <c r="A4" s="57" t="s">
        <v>46</v>
      </c>
      <c r="F4" s="61"/>
      <c r="G4" s="61"/>
      <c r="H4" s="61"/>
      <c r="I4" s="26" t="s">
        <v>42</v>
      </c>
      <c r="J4" s="62"/>
    </row>
    <row r="5" spans="1:12" ht="25.15" customHeight="1" x14ac:dyDescent="0.25">
      <c r="A5" s="350" t="s">
        <v>0</v>
      </c>
      <c r="B5" s="350" t="s">
        <v>12</v>
      </c>
      <c r="C5" s="348" t="s">
        <v>47</v>
      </c>
      <c r="D5" s="348" t="s">
        <v>212</v>
      </c>
      <c r="E5" s="352" t="s">
        <v>143</v>
      </c>
      <c r="F5" s="353"/>
      <c r="G5" s="354" t="s">
        <v>82</v>
      </c>
      <c r="H5" s="354" t="s">
        <v>190</v>
      </c>
      <c r="I5" s="355" t="s">
        <v>8</v>
      </c>
      <c r="J5" s="63"/>
    </row>
    <row r="6" spans="1:12" ht="31.9" customHeight="1" x14ac:dyDescent="0.25">
      <c r="A6" s="351"/>
      <c r="B6" s="351"/>
      <c r="C6" s="349"/>
      <c r="D6" s="349"/>
      <c r="E6" s="159" t="s">
        <v>171</v>
      </c>
      <c r="F6" s="258" t="s">
        <v>172</v>
      </c>
      <c r="G6" s="354"/>
      <c r="H6" s="354"/>
      <c r="I6" s="356"/>
      <c r="J6" s="63"/>
    </row>
    <row r="7" spans="1:12" s="69" customFormat="1" ht="28.15" customHeight="1" x14ac:dyDescent="0.2">
      <c r="A7" s="64"/>
      <c r="B7" s="64" t="s">
        <v>9</v>
      </c>
      <c r="C7" s="156">
        <f>+C8+C14+C15</f>
        <v>799000000</v>
      </c>
      <c r="D7" s="156"/>
      <c r="E7" s="156">
        <f t="shared" ref="E7:H7" si="0">+E8+E14+E15</f>
        <v>256000000</v>
      </c>
      <c r="F7" s="156">
        <f t="shared" si="0"/>
        <v>200000000</v>
      </c>
      <c r="G7" s="156">
        <f t="shared" si="0"/>
        <v>80000000</v>
      </c>
      <c r="H7" s="156">
        <f t="shared" si="0"/>
        <v>263000000</v>
      </c>
      <c r="I7" s="65"/>
      <c r="J7" s="66"/>
      <c r="K7" s="67"/>
      <c r="L7" s="68"/>
    </row>
    <row r="8" spans="1:12" s="69" customFormat="1" ht="25.9" customHeight="1" x14ac:dyDescent="0.2">
      <c r="A8" s="64" t="s">
        <v>1</v>
      </c>
      <c r="B8" s="213" t="s">
        <v>23</v>
      </c>
      <c r="C8" s="156">
        <f>SUM(C9:C13)</f>
        <v>506000000</v>
      </c>
      <c r="D8" s="156"/>
      <c r="E8" s="156">
        <f t="shared" ref="E8:H8" si="1">SUM(E9:E13)</f>
        <v>256000000</v>
      </c>
      <c r="F8" s="156">
        <f t="shared" si="1"/>
        <v>200000000</v>
      </c>
      <c r="G8" s="156"/>
      <c r="H8" s="156">
        <f t="shared" si="1"/>
        <v>0</v>
      </c>
      <c r="I8" s="65"/>
      <c r="J8" s="66"/>
      <c r="K8" s="67"/>
      <c r="L8" s="68"/>
    </row>
    <row r="9" spans="1:12" ht="45" customHeight="1" x14ac:dyDescent="0.25">
      <c r="A9" s="70">
        <v>1</v>
      </c>
      <c r="B9" s="71" t="s">
        <v>62</v>
      </c>
      <c r="C9" s="162">
        <v>100000000</v>
      </c>
      <c r="D9" s="279" t="s">
        <v>172</v>
      </c>
      <c r="E9" s="72"/>
      <c r="F9" s="73">
        <v>100000000</v>
      </c>
      <c r="G9" s="73"/>
      <c r="H9" s="73"/>
      <c r="I9" s="74"/>
      <c r="J9" s="66"/>
    </row>
    <row r="10" spans="1:12" ht="30" customHeight="1" x14ac:dyDescent="0.25">
      <c r="A10" s="70">
        <v>2</v>
      </c>
      <c r="B10" s="71" t="s">
        <v>63</v>
      </c>
      <c r="C10" s="162">
        <v>100000000</v>
      </c>
      <c r="D10" s="279" t="s">
        <v>172</v>
      </c>
      <c r="E10" s="131"/>
      <c r="F10" s="73">
        <v>100000000</v>
      </c>
      <c r="G10" s="73"/>
      <c r="H10" s="73"/>
      <c r="I10" s="74" t="s">
        <v>64</v>
      </c>
      <c r="J10" s="66"/>
    </row>
    <row r="11" spans="1:12" ht="30" customHeight="1" x14ac:dyDescent="0.25">
      <c r="A11" s="70">
        <v>3</v>
      </c>
      <c r="B11" s="71" t="s">
        <v>301</v>
      </c>
      <c r="C11" s="162">
        <v>106000000</v>
      </c>
      <c r="D11" s="279" t="s">
        <v>171</v>
      </c>
      <c r="E11" s="160">
        <f>2000000*53</f>
        <v>106000000</v>
      </c>
      <c r="F11" s="73"/>
      <c r="G11" s="73"/>
      <c r="H11" s="73"/>
      <c r="I11" s="74"/>
      <c r="J11" s="66"/>
    </row>
    <row r="12" spans="1:12" ht="30" customHeight="1" x14ac:dyDescent="0.25">
      <c r="A12" s="70">
        <v>4</v>
      </c>
      <c r="B12" s="71" t="s">
        <v>125</v>
      </c>
      <c r="C12" s="162">
        <v>150000000</v>
      </c>
      <c r="D12" s="279" t="s">
        <v>171</v>
      </c>
      <c r="E12" s="161">
        <v>100000000</v>
      </c>
      <c r="F12" s="73"/>
      <c r="G12" s="73"/>
      <c r="H12" s="73"/>
      <c r="I12" s="74"/>
      <c r="J12" s="66"/>
    </row>
    <row r="13" spans="1:12" ht="30" customHeight="1" x14ac:dyDescent="0.25">
      <c r="A13" s="70">
        <v>5</v>
      </c>
      <c r="B13" s="71" t="s">
        <v>129</v>
      </c>
      <c r="C13" s="162">
        <v>50000000</v>
      </c>
      <c r="D13" s="279" t="s">
        <v>171</v>
      </c>
      <c r="E13" s="161">
        <v>50000000</v>
      </c>
      <c r="F13" s="73"/>
      <c r="G13" s="73"/>
      <c r="H13" s="73"/>
      <c r="I13" s="74"/>
      <c r="J13" s="66"/>
    </row>
    <row r="14" spans="1:12" s="98" customFormat="1" ht="25.9" customHeight="1" x14ac:dyDescent="0.25">
      <c r="A14" s="64" t="s">
        <v>2</v>
      </c>
      <c r="B14" s="97" t="s">
        <v>82</v>
      </c>
      <c r="C14" s="222">
        <v>80000000</v>
      </c>
      <c r="D14" s="222"/>
      <c r="E14" s="159"/>
      <c r="F14" s="223"/>
      <c r="G14" s="223">
        <v>80000000</v>
      </c>
      <c r="H14" s="223"/>
      <c r="I14" s="55"/>
      <c r="J14" s="66"/>
      <c r="L14" s="99"/>
    </row>
    <row r="15" spans="1:12" s="98" customFormat="1" ht="24.6" customHeight="1" x14ac:dyDescent="0.25">
      <c r="A15" s="64" t="s">
        <v>3</v>
      </c>
      <c r="B15" s="97" t="s">
        <v>75</v>
      </c>
      <c r="C15" s="222">
        <f>263000000-50000000</f>
        <v>213000000</v>
      </c>
      <c r="D15" s="222"/>
      <c r="E15" s="159"/>
      <c r="F15" s="65"/>
      <c r="G15" s="65"/>
      <c r="H15" s="65">
        <v>263000000</v>
      </c>
      <c r="I15" s="55"/>
      <c r="J15" s="66"/>
      <c r="L15" s="99"/>
    </row>
  </sheetData>
  <mergeCells count="11">
    <mergeCell ref="A1:I1"/>
    <mergeCell ref="A2:I2"/>
    <mergeCell ref="A3:I3"/>
    <mergeCell ref="C5:C6"/>
    <mergeCell ref="B5:B6"/>
    <mergeCell ref="A5:A6"/>
    <mergeCell ref="E5:F5"/>
    <mergeCell ref="H5:H6"/>
    <mergeCell ref="G5:G6"/>
    <mergeCell ref="I5:I6"/>
    <mergeCell ref="D5:D6"/>
  </mergeCells>
  <pageMargins left="0.48" right="0.34" top="0.75" bottom="0.75" header="0.3" footer="0.3"/>
  <pageSetup paperSize="9" scale="9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G21"/>
  <sheetViews>
    <sheetView workbookViewId="0">
      <selection activeCell="F14" sqref="F14"/>
    </sheetView>
  </sheetViews>
  <sheetFormatPr defaultColWidth="9.7109375" defaultRowHeight="15.75" x14ac:dyDescent="0.25"/>
  <cols>
    <col min="1" max="1" width="7.28515625" style="57" customWidth="1"/>
    <col min="2" max="2" width="40.7109375" style="60" customWidth="1"/>
    <col min="3" max="3" width="24" style="60" customWidth="1"/>
    <col min="4" max="4" width="17.28515625" style="57" customWidth="1"/>
    <col min="5" max="5" width="1.5703125" style="57" hidden="1" customWidth="1"/>
    <col min="6" max="6" width="15.42578125" style="58" bestFit="1" customWidth="1"/>
    <col min="7" max="7" width="15.42578125" style="57" bestFit="1" customWidth="1"/>
    <col min="8" max="248" width="9.7109375" style="57"/>
    <col min="249" max="249" width="4.85546875" style="57" customWidth="1"/>
    <col min="250" max="250" width="54.28515625" style="57" customWidth="1"/>
    <col min="251" max="251" width="15.28515625" style="57" customWidth="1"/>
    <col min="252" max="252" width="0" style="57" hidden="1" customWidth="1"/>
    <col min="253" max="253" width="11.42578125" style="57" customWidth="1"/>
    <col min="254" max="254" width="13.42578125" style="57" customWidth="1"/>
    <col min="255" max="255" width="11.7109375" style="57" customWidth="1"/>
    <col min="256" max="256" width="11.28515625" style="57" customWidth="1"/>
    <col min="257" max="257" width="11.140625" style="57" customWidth="1"/>
    <col min="258" max="258" width="24.85546875" style="57" customWidth="1"/>
    <col min="259" max="260" width="14.42578125" style="57" customWidth="1"/>
    <col min="261" max="261" width="14.28515625" style="57" customWidth="1"/>
    <col min="262" max="262" width="10.42578125" style="57" bestFit="1" customWidth="1"/>
    <col min="263" max="504" width="9.7109375" style="57"/>
    <col min="505" max="505" width="4.85546875" style="57" customWidth="1"/>
    <col min="506" max="506" width="54.28515625" style="57" customWidth="1"/>
    <col min="507" max="507" width="15.28515625" style="57" customWidth="1"/>
    <col min="508" max="508" width="0" style="57" hidden="1" customWidth="1"/>
    <col min="509" max="509" width="11.42578125" style="57" customWidth="1"/>
    <col min="510" max="510" width="13.42578125" style="57" customWidth="1"/>
    <col min="511" max="511" width="11.7109375" style="57" customWidth="1"/>
    <col min="512" max="512" width="11.28515625" style="57" customWidth="1"/>
    <col min="513" max="513" width="11.140625" style="57" customWidth="1"/>
    <col min="514" max="514" width="24.85546875" style="57" customWidth="1"/>
    <col min="515" max="516" width="14.42578125" style="57" customWidth="1"/>
    <col min="517" max="517" width="14.28515625" style="57" customWidth="1"/>
    <col min="518" max="518" width="10.42578125" style="57" bestFit="1" customWidth="1"/>
    <col min="519" max="760" width="9.7109375" style="57"/>
    <col min="761" max="761" width="4.85546875" style="57" customWidth="1"/>
    <col min="762" max="762" width="54.28515625" style="57" customWidth="1"/>
    <col min="763" max="763" width="15.28515625" style="57" customWidth="1"/>
    <col min="764" max="764" width="0" style="57" hidden="1" customWidth="1"/>
    <col min="765" max="765" width="11.42578125" style="57" customWidth="1"/>
    <col min="766" max="766" width="13.42578125" style="57" customWidth="1"/>
    <col min="767" max="767" width="11.7109375" style="57" customWidth="1"/>
    <col min="768" max="768" width="11.28515625" style="57" customWidth="1"/>
    <col min="769" max="769" width="11.140625" style="57" customWidth="1"/>
    <col min="770" max="770" width="24.85546875" style="57" customWidth="1"/>
    <col min="771" max="772" width="14.42578125" style="57" customWidth="1"/>
    <col min="773" max="773" width="14.28515625" style="57" customWidth="1"/>
    <col min="774" max="774" width="10.42578125" style="57" bestFit="1" customWidth="1"/>
    <col min="775" max="1016" width="9.7109375" style="57"/>
    <col min="1017" max="1017" width="4.85546875" style="57" customWidth="1"/>
    <col min="1018" max="1018" width="54.28515625" style="57" customWidth="1"/>
    <col min="1019" max="1019" width="15.28515625" style="57" customWidth="1"/>
    <col min="1020" max="1020" width="0" style="57" hidden="1" customWidth="1"/>
    <col min="1021" max="1021" width="11.42578125" style="57" customWidth="1"/>
    <col min="1022" max="1022" width="13.42578125" style="57" customWidth="1"/>
    <col min="1023" max="1023" width="11.7109375" style="57" customWidth="1"/>
    <col min="1024" max="1024" width="11.28515625" style="57" customWidth="1"/>
    <col min="1025" max="1025" width="11.140625" style="57" customWidth="1"/>
    <col min="1026" max="1026" width="24.85546875" style="57" customWidth="1"/>
    <col min="1027" max="1028" width="14.42578125" style="57" customWidth="1"/>
    <col min="1029" max="1029" width="14.28515625" style="57" customWidth="1"/>
    <col min="1030" max="1030" width="10.42578125" style="57" bestFit="1" customWidth="1"/>
    <col min="1031" max="1272" width="9.7109375" style="57"/>
    <col min="1273" max="1273" width="4.85546875" style="57" customWidth="1"/>
    <col min="1274" max="1274" width="54.28515625" style="57" customWidth="1"/>
    <col min="1275" max="1275" width="15.28515625" style="57" customWidth="1"/>
    <col min="1276" max="1276" width="0" style="57" hidden="1" customWidth="1"/>
    <col min="1277" max="1277" width="11.42578125" style="57" customWidth="1"/>
    <col min="1278" max="1278" width="13.42578125" style="57" customWidth="1"/>
    <col min="1279" max="1279" width="11.7109375" style="57" customWidth="1"/>
    <col min="1280" max="1280" width="11.28515625" style="57" customWidth="1"/>
    <col min="1281" max="1281" width="11.140625" style="57" customWidth="1"/>
    <col min="1282" max="1282" width="24.85546875" style="57" customWidth="1"/>
    <col min="1283" max="1284" width="14.42578125" style="57" customWidth="1"/>
    <col min="1285" max="1285" width="14.28515625" style="57" customWidth="1"/>
    <col min="1286" max="1286" width="10.42578125" style="57" bestFit="1" customWidth="1"/>
    <col min="1287" max="1528" width="9.7109375" style="57"/>
    <col min="1529" max="1529" width="4.85546875" style="57" customWidth="1"/>
    <col min="1530" max="1530" width="54.28515625" style="57" customWidth="1"/>
    <col min="1531" max="1531" width="15.28515625" style="57" customWidth="1"/>
    <col min="1532" max="1532" width="0" style="57" hidden="1" customWidth="1"/>
    <col min="1533" max="1533" width="11.42578125" style="57" customWidth="1"/>
    <col min="1534" max="1534" width="13.42578125" style="57" customWidth="1"/>
    <col min="1535" max="1535" width="11.7109375" style="57" customWidth="1"/>
    <col min="1536" max="1536" width="11.28515625" style="57" customWidth="1"/>
    <col min="1537" max="1537" width="11.140625" style="57" customWidth="1"/>
    <col min="1538" max="1538" width="24.85546875" style="57" customWidth="1"/>
    <col min="1539" max="1540" width="14.42578125" style="57" customWidth="1"/>
    <col min="1541" max="1541" width="14.28515625" style="57" customWidth="1"/>
    <col min="1542" max="1542" width="10.42578125" style="57" bestFit="1" customWidth="1"/>
    <col min="1543" max="1784" width="9.7109375" style="57"/>
    <col min="1785" max="1785" width="4.85546875" style="57" customWidth="1"/>
    <col min="1786" max="1786" width="54.28515625" style="57" customWidth="1"/>
    <col min="1787" max="1787" width="15.28515625" style="57" customWidth="1"/>
    <col min="1788" max="1788" width="0" style="57" hidden="1" customWidth="1"/>
    <col min="1789" max="1789" width="11.42578125" style="57" customWidth="1"/>
    <col min="1790" max="1790" width="13.42578125" style="57" customWidth="1"/>
    <col min="1791" max="1791" width="11.7109375" style="57" customWidth="1"/>
    <col min="1792" max="1792" width="11.28515625" style="57" customWidth="1"/>
    <col min="1793" max="1793" width="11.140625" style="57" customWidth="1"/>
    <col min="1794" max="1794" width="24.85546875" style="57" customWidth="1"/>
    <col min="1795" max="1796" width="14.42578125" style="57" customWidth="1"/>
    <col min="1797" max="1797" width="14.28515625" style="57" customWidth="1"/>
    <col min="1798" max="1798" width="10.42578125" style="57" bestFit="1" customWidth="1"/>
    <col min="1799" max="2040" width="9.7109375" style="57"/>
    <col min="2041" max="2041" width="4.85546875" style="57" customWidth="1"/>
    <col min="2042" max="2042" width="54.28515625" style="57" customWidth="1"/>
    <col min="2043" max="2043" width="15.28515625" style="57" customWidth="1"/>
    <col min="2044" max="2044" width="0" style="57" hidden="1" customWidth="1"/>
    <col min="2045" max="2045" width="11.42578125" style="57" customWidth="1"/>
    <col min="2046" max="2046" width="13.42578125" style="57" customWidth="1"/>
    <col min="2047" max="2047" width="11.7109375" style="57" customWidth="1"/>
    <col min="2048" max="2048" width="11.28515625" style="57" customWidth="1"/>
    <col min="2049" max="2049" width="11.140625" style="57" customWidth="1"/>
    <col min="2050" max="2050" width="24.85546875" style="57" customWidth="1"/>
    <col min="2051" max="2052" width="14.42578125" style="57" customWidth="1"/>
    <col min="2053" max="2053" width="14.28515625" style="57" customWidth="1"/>
    <col min="2054" max="2054" width="10.42578125" style="57" bestFit="1" customWidth="1"/>
    <col min="2055" max="2296" width="9.7109375" style="57"/>
    <col min="2297" max="2297" width="4.85546875" style="57" customWidth="1"/>
    <col min="2298" max="2298" width="54.28515625" style="57" customWidth="1"/>
    <col min="2299" max="2299" width="15.28515625" style="57" customWidth="1"/>
    <col min="2300" max="2300" width="0" style="57" hidden="1" customWidth="1"/>
    <col min="2301" max="2301" width="11.42578125" style="57" customWidth="1"/>
    <col min="2302" max="2302" width="13.42578125" style="57" customWidth="1"/>
    <col min="2303" max="2303" width="11.7109375" style="57" customWidth="1"/>
    <col min="2304" max="2304" width="11.28515625" style="57" customWidth="1"/>
    <col min="2305" max="2305" width="11.140625" style="57" customWidth="1"/>
    <col min="2306" max="2306" width="24.85546875" style="57" customWidth="1"/>
    <col min="2307" max="2308" width="14.42578125" style="57" customWidth="1"/>
    <col min="2309" max="2309" width="14.28515625" style="57" customWidth="1"/>
    <col min="2310" max="2310" width="10.42578125" style="57" bestFit="1" customWidth="1"/>
    <col min="2311" max="2552" width="9.7109375" style="57"/>
    <col min="2553" max="2553" width="4.85546875" style="57" customWidth="1"/>
    <col min="2554" max="2554" width="54.28515625" style="57" customWidth="1"/>
    <col min="2555" max="2555" width="15.28515625" style="57" customWidth="1"/>
    <col min="2556" max="2556" width="0" style="57" hidden="1" customWidth="1"/>
    <col min="2557" max="2557" width="11.42578125" style="57" customWidth="1"/>
    <col min="2558" max="2558" width="13.42578125" style="57" customWidth="1"/>
    <col min="2559" max="2559" width="11.7109375" style="57" customWidth="1"/>
    <col min="2560" max="2560" width="11.28515625" style="57" customWidth="1"/>
    <col min="2561" max="2561" width="11.140625" style="57" customWidth="1"/>
    <col min="2562" max="2562" width="24.85546875" style="57" customWidth="1"/>
    <col min="2563" max="2564" width="14.42578125" style="57" customWidth="1"/>
    <col min="2565" max="2565" width="14.28515625" style="57" customWidth="1"/>
    <col min="2566" max="2566" width="10.42578125" style="57" bestFit="1" customWidth="1"/>
    <col min="2567" max="2808" width="9.7109375" style="57"/>
    <col min="2809" max="2809" width="4.85546875" style="57" customWidth="1"/>
    <col min="2810" max="2810" width="54.28515625" style="57" customWidth="1"/>
    <col min="2811" max="2811" width="15.28515625" style="57" customWidth="1"/>
    <col min="2812" max="2812" width="0" style="57" hidden="1" customWidth="1"/>
    <col min="2813" max="2813" width="11.42578125" style="57" customWidth="1"/>
    <col min="2814" max="2814" width="13.42578125" style="57" customWidth="1"/>
    <col min="2815" max="2815" width="11.7109375" style="57" customWidth="1"/>
    <col min="2816" max="2816" width="11.28515625" style="57" customWidth="1"/>
    <col min="2817" max="2817" width="11.140625" style="57" customWidth="1"/>
    <col min="2818" max="2818" width="24.85546875" style="57" customWidth="1"/>
    <col min="2819" max="2820" width="14.42578125" style="57" customWidth="1"/>
    <col min="2821" max="2821" width="14.28515625" style="57" customWidth="1"/>
    <col min="2822" max="2822" width="10.42578125" style="57" bestFit="1" customWidth="1"/>
    <col min="2823" max="3064" width="9.7109375" style="57"/>
    <col min="3065" max="3065" width="4.85546875" style="57" customWidth="1"/>
    <col min="3066" max="3066" width="54.28515625" style="57" customWidth="1"/>
    <col min="3067" max="3067" width="15.28515625" style="57" customWidth="1"/>
    <col min="3068" max="3068" width="0" style="57" hidden="1" customWidth="1"/>
    <col min="3069" max="3069" width="11.42578125" style="57" customWidth="1"/>
    <col min="3070" max="3070" width="13.42578125" style="57" customWidth="1"/>
    <col min="3071" max="3071" width="11.7109375" style="57" customWidth="1"/>
    <col min="3072" max="3072" width="11.28515625" style="57" customWidth="1"/>
    <col min="3073" max="3073" width="11.140625" style="57" customWidth="1"/>
    <col min="3074" max="3074" width="24.85546875" style="57" customWidth="1"/>
    <col min="3075" max="3076" width="14.42578125" style="57" customWidth="1"/>
    <col min="3077" max="3077" width="14.28515625" style="57" customWidth="1"/>
    <col min="3078" max="3078" width="10.42578125" style="57" bestFit="1" customWidth="1"/>
    <col min="3079" max="3320" width="9.7109375" style="57"/>
    <col min="3321" max="3321" width="4.85546875" style="57" customWidth="1"/>
    <col min="3322" max="3322" width="54.28515625" style="57" customWidth="1"/>
    <col min="3323" max="3323" width="15.28515625" style="57" customWidth="1"/>
    <col min="3324" max="3324" width="0" style="57" hidden="1" customWidth="1"/>
    <col min="3325" max="3325" width="11.42578125" style="57" customWidth="1"/>
    <col min="3326" max="3326" width="13.42578125" style="57" customWidth="1"/>
    <col min="3327" max="3327" width="11.7109375" style="57" customWidth="1"/>
    <col min="3328" max="3328" width="11.28515625" style="57" customWidth="1"/>
    <col min="3329" max="3329" width="11.140625" style="57" customWidth="1"/>
    <col min="3330" max="3330" width="24.85546875" style="57" customWidth="1"/>
    <col min="3331" max="3332" width="14.42578125" style="57" customWidth="1"/>
    <col min="3333" max="3333" width="14.28515625" style="57" customWidth="1"/>
    <col min="3334" max="3334" width="10.42578125" style="57" bestFit="1" customWidth="1"/>
    <col min="3335" max="3576" width="9.7109375" style="57"/>
    <col min="3577" max="3577" width="4.85546875" style="57" customWidth="1"/>
    <col min="3578" max="3578" width="54.28515625" style="57" customWidth="1"/>
    <col min="3579" max="3579" width="15.28515625" style="57" customWidth="1"/>
    <col min="3580" max="3580" width="0" style="57" hidden="1" customWidth="1"/>
    <col min="3581" max="3581" width="11.42578125" style="57" customWidth="1"/>
    <col min="3582" max="3582" width="13.42578125" style="57" customWidth="1"/>
    <col min="3583" max="3583" width="11.7109375" style="57" customWidth="1"/>
    <col min="3584" max="3584" width="11.28515625" style="57" customWidth="1"/>
    <col min="3585" max="3585" width="11.140625" style="57" customWidth="1"/>
    <col min="3586" max="3586" width="24.85546875" style="57" customWidth="1"/>
    <col min="3587" max="3588" width="14.42578125" style="57" customWidth="1"/>
    <col min="3589" max="3589" width="14.28515625" style="57" customWidth="1"/>
    <col min="3590" max="3590" width="10.42578125" style="57" bestFit="1" customWidth="1"/>
    <col min="3591" max="3832" width="9.7109375" style="57"/>
    <col min="3833" max="3833" width="4.85546875" style="57" customWidth="1"/>
    <col min="3834" max="3834" width="54.28515625" style="57" customWidth="1"/>
    <col min="3835" max="3835" width="15.28515625" style="57" customWidth="1"/>
    <col min="3836" max="3836" width="0" style="57" hidden="1" customWidth="1"/>
    <col min="3837" max="3837" width="11.42578125" style="57" customWidth="1"/>
    <col min="3838" max="3838" width="13.42578125" style="57" customWidth="1"/>
    <col min="3839" max="3839" width="11.7109375" style="57" customWidth="1"/>
    <col min="3840" max="3840" width="11.28515625" style="57" customWidth="1"/>
    <col min="3841" max="3841" width="11.140625" style="57" customWidth="1"/>
    <col min="3842" max="3842" width="24.85546875" style="57" customWidth="1"/>
    <col min="3843" max="3844" width="14.42578125" style="57" customWidth="1"/>
    <col min="3845" max="3845" width="14.28515625" style="57" customWidth="1"/>
    <col min="3846" max="3846" width="10.42578125" style="57" bestFit="1" customWidth="1"/>
    <col min="3847" max="4088" width="9.7109375" style="57"/>
    <col min="4089" max="4089" width="4.85546875" style="57" customWidth="1"/>
    <col min="4090" max="4090" width="54.28515625" style="57" customWidth="1"/>
    <col min="4091" max="4091" width="15.28515625" style="57" customWidth="1"/>
    <col min="4092" max="4092" width="0" style="57" hidden="1" customWidth="1"/>
    <col min="4093" max="4093" width="11.42578125" style="57" customWidth="1"/>
    <col min="4094" max="4094" width="13.42578125" style="57" customWidth="1"/>
    <col min="4095" max="4095" width="11.7109375" style="57" customWidth="1"/>
    <col min="4096" max="4096" width="11.28515625" style="57" customWidth="1"/>
    <col min="4097" max="4097" width="11.140625" style="57" customWidth="1"/>
    <col min="4098" max="4098" width="24.85546875" style="57" customWidth="1"/>
    <col min="4099" max="4100" width="14.42578125" style="57" customWidth="1"/>
    <col min="4101" max="4101" width="14.28515625" style="57" customWidth="1"/>
    <col min="4102" max="4102" width="10.42578125" style="57" bestFit="1" customWidth="1"/>
    <col min="4103" max="4344" width="9.7109375" style="57"/>
    <col min="4345" max="4345" width="4.85546875" style="57" customWidth="1"/>
    <col min="4346" max="4346" width="54.28515625" style="57" customWidth="1"/>
    <col min="4347" max="4347" width="15.28515625" style="57" customWidth="1"/>
    <col min="4348" max="4348" width="0" style="57" hidden="1" customWidth="1"/>
    <col min="4349" max="4349" width="11.42578125" style="57" customWidth="1"/>
    <col min="4350" max="4350" width="13.42578125" style="57" customWidth="1"/>
    <col min="4351" max="4351" width="11.7109375" style="57" customWidth="1"/>
    <col min="4352" max="4352" width="11.28515625" style="57" customWidth="1"/>
    <col min="4353" max="4353" width="11.140625" style="57" customWidth="1"/>
    <col min="4354" max="4354" width="24.85546875" style="57" customWidth="1"/>
    <col min="4355" max="4356" width="14.42578125" style="57" customWidth="1"/>
    <col min="4357" max="4357" width="14.28515625" style="57" customWidth="1"/>
    <col min="4358" max="4358" width="10.42578125" style="57" bestFit="1" customWidth="1"/>
    <col min="4359" max="4600" width="9.7109375" style="57"/>
    <col min="4601" max="4601" width="4.85546875" style="57" customWidth="1"/>
    <col min="4602" max="4602" width="54.28515625" style="57" customWidth="1"/>
    <col min="4603" max="4603" width="15.28515625" style="57" customWidth="1"/>
    <col min="4604" max="4604" width="0" style="57" hidden="1" customWidth="1"/>
    <col min="4605" max="4605" width="11.42578125" style="57" customWidth="1"/>
    <col min="4606" max="4606" width="13.42578125" style="57" customWidth="1"/>
    <col min="4607" max="4607" width="11.7109375" style="57" customWidth="1"/>
    <col min="4608" max="4608" width="11.28515625" style="57" customWidth="1"/>
    <col min="4609" max="4609" width="11.140625" style="57" customWidth="1"/>
    <col min="4610" max="4610" width="24.85546875" style="57" customWidth="1"/>
    <col min="4611" max="4612" width="14.42578125" style="57" customWidth="1"/>
    <col min="4613" max="4613" width="14.28515625" style="57" customWidth="1"/>
    <col min="4614" max="4614" width="10.42578125" style="57" bestFit="1" customWidth="1"/>
    <col min="4615" max="4856" width="9.7109375" style="57"/>
    <col min="4857" max="4857" width="4.85546875" style="57" customWidth="1"/>
    <col min="4858" max="4858" width="54.28515625" style="57" customWidth="1"/>
    <col min="4859" max="4859" width="15.28515625" style="57" customWidth="1"/>
    <col min="4860" max="4860" width="0" style="57" hidden="1" customWidth="1"/>
    <col min="4861" max="4861" width="11.42578125" style="57" customWidth="1"/>
    <col min="4862" max="4862" width="13.42578125" style="57" customWidth="1"/>
    <col min="4863" max="4863" width="11.7109375" style="57" customWidth="1"/>
    <col min="4864" max="4864" width="11.28515625" style="57" customWidth="1"/>
    <col min="4865" max="4865" width="11.140625" style="57" customWidth="1"/>
    <col min="4866" max="4866" width="24.85546875" style="57" customWidth="1"/>
    <col min="4867" max="4868" width="14.42578125" style="57" customWidth="1"/>
    <col min="4869" max="4869" width="14.28515625" style="57" customWidth="1"/>
    <col min="4870" max="4870" width="10.42578125" style="57" bestFit="1" customWidth="1"/>
    <col min="4871" max="5112" width="9.7109375" style="57"/>
    <col min="5113" max="5113" width="4.85546875" style="57" customWidth="1"/>
    <col min="5114" max="5114" width="54.28515625" style="57" customWidth="1"/>
    <col min="5115" max="5115" width="15.28515625" style="57" customWidth="1"/>
    <col min="5116" max="5116" width="0" style="57" hidden="1" customWidth="1"/>
    <col min="5117" max="5117" width="11.42578125" style="57" customWidth="1"/>
    <col min="5118" max="5118" width="13.42578125" style="57" customWidth="1"/>
    <col min="5119" max="5119" width="11.7109375" style="57" customWidth="1"/>
    <col min="5120" max="5120" width="11.28515625" style="57" customWidth="1"/>
    <col min="5121" max="5121" width="11.140625" style="57" customWidth="1"/>
    <col min="5122" max="5122" width="24.85546875" style="57" customWidth="1"/>
    <col min="5123" max="5124" width="14.42578125" style="57" customWidth="1"/>
    <col min="5125" max="5125" width="14.28515625" style="57" customWidth="1"/>
    <col min="5126" max="5126" width="10.42578125" style="57" bestFit="1" customWidth="1"/>
    <col min="5127" max="5368" width="9.7109375" style="57"/>
    <col min="5369" max="5369" width="4.85546875" style="57" customWidth="1"/>
    <col min="5370" max="5370" width="54.28515625" style="57" customWidth="1"/>
    <col min="5371" max="5371" width="15.28515625" style="57" customWidth="1"/>
    <col min="5372" max="5372" width="0" style="57" hidden="1" customWidth="1"/>
    <col min="5373" max="5373" width="11.42578125" style="57" customWidth="1"/>
    <col min="5374" max="5374" width="13.42578125" style="57" customWidth="1"/>
    <col min="5375" max="5375" width="11.7109375" style="57" customWidth="1"/>
    <col min="5376" max="5376" width="11.28515625" style="57" customWidth="1"/>
    <col min="5377" max="5377" width="11.140625" style="57" customWidth="1"/>
    <col min="5378" max="5378" width="24.85546875" style="57" customWidth="1"/>
    <col min="5379" max="5380" width="14.42578125" style="57" customWidth="1"/>
    <col min="5381" max="5381" width="14.28515625" style="57" customWidth="1"/>
    <col min="5382" max="5382" width="10.42578125" style="57" bestFit="1" customWidth="1"/>
    <col min="5383" max="5624" width="9.7109375" style="57"/>
    <col min="5625" max="5625" width="4.85546875" style="57" customWidth="1"/>
    <col min="5626" max="5626" width="54.28515625" style="57" customWidth="1"/>
    <col min="5627" max="5627" width="15.28515625" style="57" customWidth="1"/>
    <col min="5628" max="5628" width="0" style="57" hidden="1" customWidth="1"/>
    <col min="5629" max="5629" width="11.42578125" style="57" customWidth="1"/>
    <col min="5630" max="5630" width="13.42578125" style="57" customWidth="1"/>
    <col min="5631" max="5631" width="11.7109375" style="57" customWidth="1"/>
    <col min="5632" max="5632" width="11.28515625" style="57" customWidth="1"/>
    <col min="5633" max="5633" width="11.140625" style="57" customWidth="1"/>
    <col min="5634" max="5634" width="24.85546875" style="57" customWidth="1"/>
    <col min="5635" max="5636" width="14.42578125" style="57" customWidth="1"/>
    <col min="5637" max="5637" width="14.28515625" style="57" customWidth="1"/>
    <col min="5638" max="5638" width="10.42578125" style="57" bestFit="1" customWidth="1"/>
    <col min="5639" max="5880" width="9.7109375" style="57"/>
    <col min="5881" max="5881" width="4.85546875" style="57" customWidth="1"/>
    <col min="5882" max="5882" width="54.28515625" style="57" customWidth="1"/>
    <col min="5883" max="5883" width="15.28515625" style="57" customWidth="1"/>
    <col min="5884" max="5884" width="0" style="57" hidden="1" customWidth="1"/>
    <col min="5885" max="5885" width="11.42578125" style="57" customWidth="1"/>
    <col min="5886" max="5886" width="13.42578125" style="57" customWidth="1"/>
    <col min="5887" max="5887" width="11.7109375" style="57" customWidth="1"/>
    <col min="5888" max="5888" width="11.28515625" style="57" customWidth="1"/>
    <col min="5889" max="5889" width="11.140625" style="57" customWidth="1"/>
    <col min="5890" max="5890" width="24.85546875" style="57" customWidth="1"/>
    <col min="5891" max="5892" width="14.42578125" style="57" customWidth="1"/>
    <col min="5893" max="5893" width="14.28515625" style="57" customWidth="1"/>
    <col min="5894" max="5894" width="10.42578125" style="57" bestFit="1" customWidth="1"/>
    <col min="5895" max="6136" width="9.7109375" style="57"/>
    <col min="6137" max="6137" width="4.85546875" style="57" customWidth="1"/>
    <col min="6138" max="6138" width="54.28515625" style="57" customWidth="1"/>
    <col min="6139" max="6139" width="15.28515625" style="57" customWidth="1"/>
    <col min="6140" max="6140" width="0" style="57" hidden="1" customWidth="1"/>
    <col min="6141" max="6141" width="11.42578125" style="57" customWidth="1"/>
    <col min="6142" max="6142" width="13.42578125" style="57" customWidth="1"/>
    <col min="6143" max="6143" width="11.7109375" style="57" customWidth="1"/>
    <col min="6144" max="6144" width="11.28515625" style="57" customWidth="1"/>
    <col min="6145" max="6145" width="11.140625" style="57" customWidth="1"/>
    <col min="6146" max="6146" width="24.85546875" style="57" customWidth="1"/>
    <col min="6147" max="6148" width="14.42578125" style="57" customWidth="1"/>
    <col min="6149" max="6149" width="14.28515625" style="57" customWidth="1"/>
    <col min="6150" max="6150" width="10.42578125" style="57" bestFit="1" customWidth="1"/>
    <col min="6151" max="6392" width="9.7109375" style="57"/>
    <col min="6393" max="6393" width="4.85546875" style="57" customWidth="1"/>
    <col min="6394" max="6394" width="54.28515625" style="57" customWidth="1"/>
    <col min="6395" max="6395" width="15.28515625" style="57" customWidth="1"/>
    <col min="6396" max="6396" width="0" style="57" hidden="1" customWidth="1"/>
    <col min="6397" max="6397" width="11.42578125" style="57" customWidth="1"/>
    <col min="6398" max="6398" width="13.42578125" style="57" customWidth="1"/>
    <col min="6399" max="6399" width="11.7109375" style="57" customWidth="1"/>
    <col min="6400" max="6400" width="11.28515625" style="57" customWidth="1"/>
    <col min="6401" max="6401" width="11.140625" style="57" customWidth="1"/>
    <col min="6402" max="6402" width="24.85546875" style="57" customWidth="1"/>
    <col min="6403" max="6404" width="14.42578125" style="57" customWidth="1"/>
    <col min="6405" max="6405" width="14.28515625" style="57" customWidth="1"/>
    <col min="6406" max="6406" width="10.42578125" style="57" bestFit="1" customWidth="1"/>
    <col min="6407" max="6648" width="9.7109375" style="57"/>
    <col min="6649" max="6649" width="4.85546875" style="57" customWidth="1"/>
    <col min="6650" max="6650" width="54.28515625" style="57" customWidth="1"/>
    <col min="6651" max="6651" width="15.28515625" style="57" customWidth="1"/>
    <col min="6652" max="6652" width="0" style="57" hidden="1" customWidth="1"/>
    <col min="6653" max="6653" width="11.42578125" style="57" customWidth="1"/>
    <col min="6654" max="6654" width="13.42578125" style="57" customWidth="1"/>
    <col min="6655" max="6655" width="11.7109375" style="57" customWidth="1"/>
    <col min="6656" max="6656" width="11.28515625" style="57" customWidth="1"/>
    <col min="6657" max="6657" width="11.140625" style="57" customWidth="1"/>
    <col min="6658" max="6658" width="24.85546875" style="57" customWidth="1"/>
    <col min="6659" max="6660" width="14.42578125" style="57" customWidth="1"/>
    <col min="6661" max="6661" width="14.28515625" style="57" customWidth="1"/>
    <col min="6662" max="6662" width="10.42578125" style="57" bestFit="1" customWidth="1"/>
    <col min="6663" max="6904" width="9.7109375" style="57"/>
    <col min="6905" max="6905" width="4.85546875" style="57" customWidth="1"/>
    <col min="6906" max="6906" width="54.28515625" style="57" customWidth="1"/>
    <col min="6907" max="6907" width="15.28515625" style="57" customWidth="1"/>
    <col min="6908" max="6908" width="0" style="57" hidden="1" customWidth="1"/>
    <col min="6909" max="6909" width="11.42578125" style="57" customWidth="1"/>
    <col min="6910" max="6910" width="13.42578125" style="57" customWidth="1"/>
    <col min="6911" max="6911" width="11.7109375" style="57" customWidth="1"/>
    <col min="6912" max="6912" width="11.28515625" style="57" customWidth="1"/>
    <col min="6913" max="6913" width="11.140625" style="57" customWidth="1"/>
    <col min="6914" max="6914" width="24.85546875" style="57" customWidth="1"/>
    <col min="6915" max="6916" width="14.42578125" style="57" customWidth="1"/>
    <col min="6917" max="6917" width="14.28515625" style="57" customWidth="1"/>
    <col min="6918" max="6918" width="10.42578125" style="57" bestFit="1" customWidth="1"/>
    <col min="6919" max="7160" width="9.7109375" style="57"/>
    <col min="7161" max="7161" width="4.85546875" style="57" customWidth="1"/>
    <col min="7162" max="7162" width="54.28515625" style="57" customWidth="1"/>
    <col min="7163" max="7163" width="15.28515625" style="57" customWidth="1"/>
    <col min="7164" max="7164" width="0" style="57" hidden="1" customWidth="1"/>
    <col min="7165" max="7165" width="11.42578125" style="57" customWidth="1"/>
    <col min="7166" max="7166" width="13.42578125" style="57" customWidth="1"/>
    <col min="7167" max="7167" width="11.7109375" style="57" customWidth="1"/>
    <col min="7168" max="7168" width="11.28515625" style="57" customWidth="1"/>
    <col min="7169" max="7169" width="11.140625" style="57" customWidth="1"/>
    <col min="7170" max="7170" width="24.85546875" style="57" customWidth="1"/>
    <col min="7171" max="7172" width="14.42578125" style="57" customWidth="1"/>
    <col min="7173" max="7173" width="14.28515625" style="57" customWidth="1"/>
    <col min="7174" max="7174" width="10.42578125" style="57" bestFit="1" customWidth="1"/>
    <col min="7175" max="7416" width="9.7109375" style="57"/>
    <col min="7417" max="7417" width="4.85546875" style="57" customWidth="1"/>
    <col min="7418" max="7418" width="54.28515625" style="57" customWidth="1"/>
    <col min="7419" max="7419" width="15.28515625" style="57" customWidth="1"/>
    <col min="7420" max="7420" width="0" style="57" hidden="1" customWidth="1"/>
    <col min="7421" max="7421" width="11.42578125" style="57" customWidth="1"/>
    <col min="7422" max="7422" width="13.42578125" style="57" customWidth="1"/>
    <col min="7423" max="7423" width="11.7109375" style="57" customWidth="1"/>
    <col min="7424" max="7424" width="11.28515625" style="57" customWidth="1"/>
    <col min="7425" max="7425" width="11.140625" style="57" customWidth="1"/>
    <col min="7426" max="7426" width="24.85546875" style="57" customWidth="1"/>
    <col min="7427" max="7428" width="14.42578125" style="57" customWidth="1"/>
    <col min="7429" max="7429" width="14.28515625" style="57" customWidth="1"/>
    <col min="7430" max="7430" width="10.42578125" style="57" bestFit="1" customWidth="1"/>
    <col min="7431" max="7672" width="9.7109375" style="57"/>
    <col min="7673" max="7673" width="4.85546875" style="57" customWidth="1"/>
    <col min="7674" max="7674" width="54.28515625" style="57" customWidth="1"/>
    <col min="7675" max="7675" width="15.28515625" style="57" customWidth="1"/>
    <col min="7676" max="7676" width="0" style="57" hidden="1" customWidth="1"/>
    <col min="7677" max="7677" width="11.42578125" style="57" customWidth="1"/>
    <col min="7678" max="7678" width="13.42578125" style="57" customWidth="1"/>
    <col min="7679" max="7679" width="11.7109375" style="57" customWidth="1"/>
    <col min="7680" max="7680" width="11.28515625" style="57" customWidth="1"/>
    <col min="7681" max="7681" width="11.140625" style="57" customWidth="1"/>
    <col min="7682" max="7682" width="24.85546875" style="57" customWidth="1"/>
    <col min="7683" max="7684" width="14.42578125" style="57" customWidth="1"/>
    <col min="7685" max="7685" width="14.28515625" style="57" customWidth="1"/>
    <col min="7686" max="7686" width="10.42578125" style="57" bestFit="1" customWidth="1"/>
    <col min="7687" max="7928" width="9.7109375" style="57"/>
    <col min="7929" max="7929" width="4.85546875" style="57" customWidth="1"/>
    <col min="7930" max="7930" width="54.28515625" style="57" customWidth="1"/>
    <col min="7931" max="7931" width="15.28515625" style="57" customWidth="1"/>
    <col min="7932" max="7932" width="0" style="57" hidden="1" customWidth="1"/>
    <col min="7933" max="7933" width="11.42578125" style="57" customWidth="1"/>
    <col min="7934" max="7934" width="13.42578125" style="57" customWidth="1"/>
    <col min="7935" max="7935" width="11.7109375" style="57" customWidth="1"/>
    <col min="7936" max="7936" width="11.28515625" style="57" customWidth="1"/>
    <col min="7937" max="7937" width="11.140625" style="57" customWidth="1"/>
    <col min="7938" max="7938" width="24.85546875" style="57" customWidth="1"/>
    <col min="7939" max="7940" width="14.42578125" style="57" customWidth="1"/>
    <col min="7941" max="7941" width="14.28515625" style="57" customWidth="1"/>
    <col min="7942" max="7942" width="10.42578125" style="57" bestFit="1" customWidth="1"/>
    <col min="7943" max="8184" width="9.7109375" style="57"/>
    <col min="8185" max="8185" width="4.85546875" style="57" customWidth="1"/>
    <col min="8186" max="8186" width="54.28515625" style="57" customWidth="1"/>
    <col min="8187" max="8187" width="15.28515625" style="57" customWidth="1"/>
    <col min="8188" max="8188" width="0" style="57" hidden="1" customWidth="1"/>
    <col min="8189" max="8189" width="11.42578125" style="57" customWidth="1"/>
    <col min="8190" max="8190" width="13.42578125" style="57" customWidth="1"/>
    <col min="8191" max="8191" width="11.7109375" style="57" customWidth="1"/>
    <col min="8192" max="8192" width="11.28515625" style="57" customWidth="1"/>
    <col min="8193" max="8193" width="11.140625" style="57" customWidth="1"/>
    <col min="8194" max="8194" width="24.85546875" style="57" customWidth="1"/>
    <col min="8195" max="8196" width="14.42578125" style="57" customWidth="1"/>
    <col min="8197" max="8197" width="14.28515625" style="57" customWidth="1"/>
    <col min="8198" max="8198" width="10.42578125" style="57" bestFit="1" customWidth="1"/>
    <col min="8199" max="8440" width="9.7109375" style="57"/>
    <col min="8441" max="8441" width="4.85546875" style="57" customWidth="1"/>
    <col min="8442" max="8442" width="54.28515625" style="57" customWidth="1"/>
    <col min="8443" max="8443" width="15.28515625" style="57" customWidth="1"/>
    <col min="8444" max="8444" width="0" style="57" hidden="1" customWidth="1"/>
    <col min="8445" max="8445" width="11.42578125" style="57" customWidth="1"/>
    <col min="8446" max="8446" width="13.42578125" style="57" customWidth="1"/>
    <col min="8447" max="8447" width="11.7109375" style="57" customWidth="1"/>
    <col min="8448" max="8448" width="11.28515625" style="57" customWidth="1"/>
    <col min="8449" max="8449" width="11.140625" style="57" customWidth="1"/>
    <col min="8450" max="8450" width="24.85546875" style="57" customWidth="1"/>
    <col min="8451" max="8452" width="14.42578125" style="57" customWidth="1"/>
    <col min="8453" max="8453" width="14.28515625" style="57" customWidth="1"/>
    <col min="8454" max="8454" width="10.42578125" style="57" bestFit="1" customWidth="1"/>
    <col min="8455" max="8696" width="9.7109375" style="57"/>
    <col min="8697" max="8697" width="4.85546875" style="57" customWidth="1"/>
    <col min="8698" max="8698" width="54.28515625" style="57" customWidth="1"/>
    <col min="8699" max="8699" width="15.28515625" style="57" customWidth="1"/>
    <col min="8700" max="8700" width="0" style="57" hidden="1" customWidth="1"/>
    <col min="8701" max="8701" width="11.42578125" style="57" customWidth="1"/>
    <col min="8702" max="8702" width="13.42578125" style="57" customWidth="1"/>
    <col min="8703" max="8703" width="11.7109375" style="57" customWidth="1"/>
    <col min="8704" max="8704" width="11.28515625" style="57" customWidth="1"/>
    <col min="8705" max="8705" width="11.140625" style="57" customWidth="1"/>
    <col min="8706" max="8706" width="24.85546875" style="57" customWidth="1"/>
    <col min="8707" max="8708" width="14.42578125" style="57" customWidth="1"/>
    <col min="8709" max="8709" width="14.28515625" style="57" customWidth="1"/>
    <col min="8710" max="8710" width="10.42578125" style="57" bestFit="1" customWidth="1"/>
    <col min="8711" max="8952" width="9.7109375" style="57"/>
    <col min="8953" max="8953" width="4.85546875" style="57" customWidth="1"/>
    <col min="8954" max="8954" width="54.28515625" style="57" customWidth="1"/>
    <col min="8955" max="8955" width="15.28515625" style="57" customWidth="1"/>
    <col min="8956" max="8956" width="0" style="57" hidden="1" customWidth="1"/>
    <col min="8957" max="8957" width="11.42578125" style="57" customWidth="1"/>
    <col min="8958" max="8958" width="13.42578125" style="57" customWidth="1"/>
    <col min="8959" max="8959" width="11.7109375" style="57" customWidth="1"/>
    <col min="8960" max="8960" width="11.28515625" style="57" customWidth="1"/>
    <col min="8961" max="8961" width="11.140625" style="57" customWidth="1"/>
    <col min="8962" max="8962" width="24.85546875" style="57" customWidth="1"/>
    <col min="8963" max="8964" width="14.42578125" style="57" customWidth="1"/>
    <col min="8965" max="8965" width="14.28515625" style="57" customWidth="1"/>
    <col min="8966" max="8966" width="10.42578125" style="57" bestFit="1" customWidth="1"/>
    <col min="8967" max="9208" width="9.7109375" style="57"/>
    <col min="9209" max="9209" width="4.85546875" style="57" customWidth="1"/>
    <col min="9210" max="9210" width="54.28515625" style="57" customWidth="1"/>
    <col min="9211" max="9211" width="15.28515625" style="57" customWidth="1"/>
    <col min="9212" max="9212" width="0" style="57" hidden="1" customWidth="1"/>
    <col min="9213" max="9213" width="11.42578125" style="57" customWidth="1"/>
    <col min="9214" max="9214" width="13.42578125" style="57" customWidth="1"/>
    <col min="9215" max="9215" width="11.7109375" style="57" customWidth="1"/>
    <col min="9216" max="9216" width="11.28515625" style="57" customWidth="1"/>
    <col min="9217" max="9217" width="11.140625" style="57" customWidth="1"/>
    <col min="9218" max="9218" width="24.85546875" style="57" customWidth="1"/>
    <col min="9219" max="9220" width="14.42578125" style="57" customWidth="1"/>
    <col min="9221" max="9221" width="14.28515625" style="57" customWidth="1"/>
    <col min="9222" max="9222" width="10.42578125" style="57" bestFit="1" customWidth="1"/>
    <col min="9223" max="9464" width="9.7109375" style="57"/>
    <col min="9465" max="9465" width="4.85546875" style="57" customWidth="1"/>
    <col min="9466" max="9466" width="54.28515625" style="57" customWidth="1"/>
    <col min="9467" max="9467" width="15.28515625" style="57" customWidth="1"/>
    <col min="9468" max="9468" width="0" style="57" hidden="1" customWidth="1"/>
    <col min="9469" max="9469" width="11.42578125" style="57" customWidth="1"/>
    <col min="9470" max="9470" width="13.42578125" style="57" customWidth="1"/>
    <col min="9471" max="9471" width="11.7109375" style="57" customWidth="1"/>
    <col min="9472" max="9472" width="11.28515625" style="57" customWidth="1"/>
    <col min="9473" max="9473" width="11.140625" style="57" customWidth="1"/>
    <col min="9474" max="9474" width="24.85546875" style="57" customWidth="1"/>
    <col min="9475" max="9476" width="14.42578125" style="57" customWidth="1"/>
    <col min="9477" max="9477" width="14.28515625" style="57" customWidth="1"/>
    <col min="9478" max="9478" width="10.42578125" style="57" bestFit="1" customWidth="1"/>
    <col min="9479" max="9720" width="9.7109375" style="57"/>
    <col min="9721" max="9721" width="4.85546875" style="57" customWidth="1"/>
    <col min="9722" max="9722" width="54.28515625" style="57" customWidth="1"/>
    <col min="9723" max="9723" width="15.28515625" style="57" customWidth="1"/>
    <col min="9724" max="9724" width="0" style="57" hidden="1" customWidth="1"/>
    <col min="9725" max="9725" width="11.42578125" style="57" customWidth="1"/>
    <col min="9726" max="9726" width="13.42578125" style="57" customWidth="1"/>
    <col min="9727" max="9727" width="11.7109375" style="57" customWidth="1"/>
    <col min="9728" max="9728" width="11.28515625" style="57" customWidth="1"/>
    <col min="9729" max="9729" width="11.140625" style="57" customWidth="1"/>
    <col min="9730" max="9730" width="24.85546875" style="57" customWidth="1"/>
    <col min="9731" max="9732" width="14.42578125" style="57" customWidth="1"/>
    <col min="9733" max="9733" width="14.28515625" style="57" customWidth="1"/>
    <col min="9734" max="9734" width="10.42578125" style="57" bestFit="1" customWidth="1"/>
    <col min="9735" max="9976" width="9.7109375" style="57"/>
    <col min="9977" max="9977" width="4.85546875" style="57" customWidth="1"/>
    <col min="9978" max="9978" width="54.28515625" style="57" customWidth="1"/>
    <col min="9979" max="9979" width="15.28515625" style="57" customWidth="1"/>
    <col min="9980" max="9980" width="0" style="57" hidden="1" customWidth="1"/>
    <col min="9981" max="9981" width="11.42578125" style="57" customWidth="1"/>
    <col min="9982" max="9982" width="13.42578125" style="57" customWidth="1"/>
    <col min="9983" max="9983" width="11.7109375" style="57" customWidth="1"/>
    <col min="9984" max="9984" width="11.28515625" style="57" customWidth="1"/>
    <col min="9985" max="9985" width="11.140625" style="57" customWidth="1"/>
    <col min="9986" max="9986" width="24.85546875" style="57" customWidth="1"/>
    <col min="9987" max="9988" width="14.42578125" style="57" customWidth="1"/>
    <col min="9989" max="9989" width="14.28515625" style="57" customWidth="1"/>
    <col min="9990" max="9990" width="10.42578125" style="57" bestFit="1" customWidth="1"/>
    <col min="9991" max="10232" width="9.7109375" style="57"/>
    <col min="10233" max="10233" width="4.85546875" style="57" customWidth="1"/>
    <col min="10234" max="10234" width="54.28515625" style="57" customWidth="1"/>
    <col min="10235" max="10235" width="15.28515625" style="57" customWidth="1"/>
    <col min="10236" max="10236" width="0" style="57" hidden="1" customWidth="1"/>
    <col min="10237" max="10237" width="11.42578125" style="57" customWidth="1"/>
    <col min="10238" max="10238" width="13.42578125" style="57" customWidth="1"/>
    <col min="10239" max="10239" width="11.7109375" style="57" customWidth="1"/>
    <col min="10240" max="10240" width="11.28515625" style="57" customWidth="1"/>
    <col min="10241" max="10241" width="11.140625" style="57" customWidth="1"/>
    <col min="10242" max="10242" width="24.85546875" style="57" customWidth="1"/>
    <col min="10243" max="10244" width="14.42578125" style="57" customWidth="1"/>
    <col min="10245" max="10245" width="14.28515625" style="57" customWidth="1"/>
    <col min="10246" max="10246" width="10.42578125" style="57" bestFit="1" customWidth="1"/>
    <col min="10247" max="10488" width="9.7109375" style="57"/>
    <col min="10489" max="10489" width="4.85546875" style="57" customWidth="1"/>
    <col min="10490" max="10490" width="54.28515625" style="57" customWidth="1"/>
    <col min="10491" max="10491" width="15.28515625" style="57" customWidth="1"/>
    <col min="10492" max="10492" width="0" style="57" hidden="1" customWidth="1"/>
    <col min="10493" max="10493" width="11.42578125" style="57" customWidth="1"/>
    <col min="10494" max="10494" width="13.42578125" style="57" customWidth="1"/>
    <col min="10495" max="10495" width="11.7109375" style="57" customWidth="1"/>
    <col min="10496" max="10496" width="11.28515625" style="57" customWidth="1"/>
    <col min="10497" max="10497" width="11.140625" style="57" customWidth="1"/>
    <col min="10498" max="10498" width="24.85546875" style="57" customWidth="1"/>
    <col min="10499" max="10500" width="14.42578125" style="57" customWidth="1"/>
    <col min="10501" max="10501" width="14.28515625" style="57" customWidth="1"/>
    <col min="10502" max="10502" width="10.42578125" style="57" bestFit="1" customWidth="1"/>
    <col min="10503" max="10744" width="9.7109375" style="57"/>
    <col min="10745" max="10745" width="4.85546875" style="57" customWidth="1"/>
    <col min="10746" max="10746" width="54.28515625" style="57" customWidth="1"/>
    <col min="10747" max="10747" width="15.28515625" style="57" customWidth="1"/>
    <col min="10748" max="10748" width="0" style="57" hidden="1" customWidth="1"/>
    <col min="10749" max="10749" width="11.42578125" style="57" customWidth="1"/>
    <col min="10750" max="10750" width="13.42578125" style="57" customWidth="1"/>
    <col min="10751" max="10751" width="11.7109375" style="57" customWidth="1"/>
    <col min="10752" max="10752" width="11.28515625" style="57" customWidth="1"/>
    <col min="10753" max="10753" width="11.140625" style="57" customWidth="1"/>
    <col min="10754" max="10754" width="24.85546875" style="57" customWidth="1"/>
    <col min="10755" max="10756" width="14.42578125" style="57" customWidth="1"/>
    <col min="10757" max="10757" width="14.28515625" style="57" customWidth="1"/>
    <col min="10758" max="10758" width="10.42578125" style="57" bestFit="1" customWidth="1"/>
    <col min="10759" max="11000" width="9.7109375" style="57"/>
    <col min="11001" max="11001" width="4.85546875" style="57" customWidth="1"/>
    <col min="11002" max="11002" width="54.28515625" style="57" customWidth="1"/>
    <col min="11003" max="11003" width="15.28515625" style="57" customWidth="1"/>
    <col min="11004" max="11004" width="0" style="57" hidden="1" customWidth="1"/>
    <col min="11005" max="11005" width="11.42578125" style="57" customWidth="1"/>
    <col min="11006" max="11006" width="13.42578125" style="57" customWidth="1"/>
    <col min="11007" max="11007" width="11.7109375" style="57" customWidth="1"/>
    <col min="11008" max="11008" width="11.28515625" style="57" customWidth="1"/>
    <col min="11009" max="11009" width="11.140625" style="57" customWidth="1"/>
    <col min="11010" max="11010" width="24.85546875" style="57" customWidth="1"/>
    <col min="11011" max="11012" width="14.42578125" style="57" customWidth="1"/>
    <col min="11013" max="11013" width="14.28515625" style="57" customWidth="1"/>
    <col min="11014" max="11014" width="10.42578125" style="57" bestFit="1" customWidth="1"/>
    <col min="11015" max="11256" width="9.7109375" style="57"/>
    <col min="11257" max="11257" width="4.85546875" style="57" customWidth="1"/>
    <col min="11258" max="11258" width="54.28515625" style="57" customWidth="1"/>
    <col min="11259" max="11259" width="15.28515625" style="57" customWidth="1"/>
    <col min="11260" max="11260" width="0" style="57" hidden="1" customWidth="1"/>
    <col min="11261" max="11261" width="11.42578125" style="57" customWidth="1"/>
    <col min="11262" max="11262" width="13.42578125" style="57" customWidth="1"/>
    <col min="11263" max="11263" width="11.7109375" style="57" customWidth="1"/>
    <col min="11264" max="11264" width="11.28515625" style="57" customWidth="1"/>
    <col min="11265" max="11265" width="11.140625" style="57" customWidth="1"/>
    <col min="11266" max="11266" width="24.85546875" style="57" customWidth="1"/>
    <col min="11267" max="11268" width="14.42578125" style="57" customWidth="1"/>
    <col min="11269" max="11269" width="14.28515625" style="57" customWidth="1"/>
    <col min="11270" max="11270" width="10.42578125" style="57" bestFit="1" customWidth="1"/>
    <col min="11271" max="11512" width="9.7109375" style="57"/>
    <col min="11513" max="11513" width="4.85546875" style="57" customWidth="1"/>
    <col min="11514" max="11514" width="54.28515625" style="57" customWidth="1"/>
    <col min="11515" max="11515" width="15.28515625" style="57" customWidth="1"/>
    <col min="11516" max="11516" width="0" style="57" hidden="1" customWidth="1"/>
    <col min="11517" max="11517" width="11.42578125" style="57" customWidth="1"/>
    <col min="11518" max="11518" width="13.42578125" style="57" customWidth="1"/>
    <col min="11519" max="11519" width="11.7109375" style="57" customWidth="1"/>
    <col min="11520" max="11520" width="11.28515625" style="57" customWidth="1"/>
    <col min="11521" max="11521" width="11.140625" style="57" customWidth="1"/>
    <col min="11522" max="11522" width="24.85546875" style="57" customWidth="1"/>
    <col min="11523" max="11524" width="14.42578125" style="57" customWidth="1"/>
    <col min="11525" max="11525" width="14.28515625" style="57" customWidth="1"/>
    <col min="11526" max="11526" width="10.42578125" style="57" bestFit="1" customWidth="1"/>
    <col min="11527" max="11768" width="9.7109375" style="57"/>
    <col min="11769" max="11769" width="4.85546875" style="57" customWidth="1"/>
    <col min="11770" max="11770" width="54.28515625" style="57" customWidth="1"/>
    <col min="11771" max="11771" width="15.28515625" style="57" customWidth="1"/>
    <col min="11772" max="11772" width="0" style="57" hidden="1" customWidth="1"/>
    <col min="11773" max="11773" width="11.42578125" style="57" customWidth="1"/>
    <col min="11774" max="11774" width="13.42578125" style="57" customWidth="1"/>
    <col min="11775" max="11775" width="11.7109375" style="57" customWidth="1"/>
    <col min="11776" max="11776" width="11.28515625" style="57" customWidth="1"/>
    <col min="11777" max="11777" width="11.140625" style="57" customWidth="1"/>
    <col min="11778" max="11778" width="24.85546875" style="57" customWidth="1"/>
    <col min="11779" max="11780" width="14.42578125" style="57" customWidth="1"/>
    <col min="11781" max="11781" width="14.28515625" style="57" customWidth="1"/>
    <col min="11782" max="11782" width="10.42578125" style="57" bestFit="1" customWidth="1"/>
    <col min="11783" max="12024" width="9.7109375" style="57"/>
    <col min="12025" max="12025" width="4.85546875" style="57" customWidth="1"/>
    <col min="12026" max="12026" width="54.28515625" style="57" customWidth="1"/>
    <col min="12027" max="12027" width="15.28515625" style="57" customWidth="1"/>
    <col min="12028" max="12028" width="0" style="57" hidden="1" customWidth="1"/>
    <col min="12029" max="12029" width="11.42578125" style="57" customWidth="1"/>
    <col min="12030" max="12030" width="13.42578125" style="57" customWidth="1"/>
    <col min="12031" max="12031" width="11.7109375" style="57" customWidth="1"/>
    <col min="12032" max="12032" width="11.28515625" style="57" customWidth="1"/>
    <col min="12033" max="12033" width="11.140625" style="57" customWidth="1"/>
    <col min="12034" max="12034" width="24.85546875" style="57" customWidth="1"/>
    <col min="12035" max="12036" width="14.42578125" style="57" customWidth="1"/>
    <col min="12037" max="12037" width="14.28515625" style="57" customWidth="1"/>
    <col min="12038" max="12038" width="10.42578125" style="57" bestFit="1" customWidth="1"/>
    <col min="12039" max="12280" width="9.7109375" style="57"/>
    <col min="12281" max="12281" width="4.85546875" style="57" customWidth="1"/>
    <col min="12282" max="12282" width="54.28515625" style="57" customWidth="1"/>
    <col min="12283" max="12283" width="15.28515625" style="57" customWidth="1"/>
    <col min="12284" max="12284" width="0" style="57" hidden="1" customWidth="1"/>
    <col min="12285" max="12285" width="11.42578125" style="57" customWidth="1"/>
    <col min="12286" max="12286" width="13.42578125" style="57" customWidth="1"/>
    <col min="12287" max="12287" width="11.7109375" style="57" customWidth="1"/>
    <col min="12288" max="12288" width="11.28515625" style="57" customWidth="1"/>
    <col min="12289" max="12289" width="11.140625" style="57" customWidth="1"/>
    <col min="12290" max="12290" width="24.85546875" style="57" customWidth="1"/>
    <col min="12291" max="12292" width="14.42578125" style="57" customWidth="1"/>
    <col min="12293" max="12293" width="14.28515625" style="57" customWidth="1"/>
    <col min="12294" max="12294" width="10.42578125" style="57" bestFit="1" customWidth="1"/>
    <col min="12295" max="12536" width="9.7109375" style="57"/>
    <col min="12537" max="12537" width="4.85546875" style="57" customWidth="1"/>
    <col min="12538" max="12538" width="54.28515625" style="57" customWidth="1"/>
    <col min="12539" max="12539" width="15.28515625" style="57" customWidth="1"/>
    <col min="12540" max="12540" width="0" style="57" hidden="1" customWidth="1"/>
    <col min="12541" max="12541" width="11.42578125" style="57" customWidth="1"/>
    <col min="12542" max="12542" width="13.42578125" style="57" customWidth="1"/>
    <col min="12543" max="12543" width="11.7109375" style="57" customWidth="1"/>
    <col min="12544" max="12544" width="11.28515625" style="57" customWidth="1"/>
    <col min="12545" max="12545" width="11.140625" style="57" customWidth="1"/>
    <col min="12546" max="12546" width="24.85546875" style="57" customWidth="1"/>
    <col min="12547" max="12548" width="14.42578125" style="57" customWidth="1"/>
    <col min="12549" max="12549" width="14.28515625" style="57" customWidth="1"/>
    <col min="12550" max="12550" width="10.42578125" style="57" bestFit="1" customWidth="1"/>
    <col min="12551" max="12792" width="9.7109375" style="57"/>
    <col min="12793" max="12793" width="4.85546875" style="57" customWidth="1"/>
    <col min="12794" max="12794" width="54.28515625" style="57" customWidth="1"/>
    <col min="12795" max="12795" width="15.28515625" style="57" customWidth="1"/>
    <col min="12796" max="12796" width="0" style="57" hidden="1" customWidth="1"/>
    <col min="12797" max="12797" width="11.42578125" style="57" customWidth="1"/>
    <col min="12798" max="12798" width="13.42578125" style="57" customWidth="1"/>
    <col min="12799" max="12799" width="11.7109375" style="57" customWidth="1"/>
    <col min="12800" max="12800" width="11.28515625" style="57" customWidth="1"/>
    <col min="12801" max="12801" width="11.140625" style="57" customWidth="1"/>
    <col min="12802" max="12802" width="24.85546875" style="57" customWidth="1"/>
    <col min="12803" max="12804" width="14.42578125" style="57" customWidth="1"/>
    <col min="12805" max="12805" width="14.28515625" style="57" customWidth="1"/>
    <col min="12806" max="12806" width="10.42578125" style="57" bestFit="1" customWidth="1"/>
    <col min="12807" max="13048" width="9.7109375" style="57"/>
    <col min="13049" max="13049" width="4.85546875" style="57" customWidth="1"/>
    <col min="13050" max="13050" width="54.28515625" style="57" customWidth="1"/>
    <col min="13051" max="13051" width="15.28515625" style="57" customWidth="1"/>
    <col min="13052" max="13052" width="0" style="57" hidden="1" customWidth="1"/>
    <col min="13053" max="13053" width="11.42578125" style="57" customWidth="1"/>
    <col min="13054" max="13054" width="13.42578125" style="57" customWidth="1"/>
    <col min="13055" max="13055" width="11.7109375" style="57" customWidth="1"/>
    <col min="13056" max="13056" width="11.28515625" style="57" customWidth="1"/>
    <col min="13057" max="13057" width="11.140625" style="57" customWidth="1"/>
    <col min="13058" max="13058" width="24.85546875" style="57" customWidth="1"/>
    <col min="13059" max="13060" width="14.42578125" style="57" customWidth="1"/>
    <col min="13061" max="13061" width="14.28515625" style="57" customWidth="1"/>
    <col min="13062" max="13062" width="10.42578125" style="57" bestFit="1" customWidth="1"/>
    <col min="13063" max="13304" width="9.7109375" style="57"/>
    <col min="13305" max="13305" width="4.85546875" style="57" customWidth="1"/>
    <col min="13306" max="13306" width="54.28515625" style="57" customWidth="1"/>
    <col min="13307" max="13307" width="15.28515625" style="57" customWidth="1"/>
    <col min="13308" max="13308" width="0" style="57" hidden="1" customWidth="1"/>
    <col min="13309" max="13309" width="11.42578125" style="57" customWidth="1"/>
    <col min="13310" max="13310" width="13.42578125" style="57" customWidth="1"/>
    <col min="13311" max="13311" width="11.7109375" style="57" customWidth="1"/>
    <col min="13312" max="13312" width="11.28515625" style="57" customWidth="1"/>
    <col min="13313" max="13313" width="11.140625" style="57" customWidth="1"/>
    <col min="13314" max="13314" width="24.85546875" style="57" customWidth="1"/>
    <col min="13315" max="13316" width="14.42578125" style="57" customWidth="1"/>
    <col min="13317" max="13317" width="14.28515625" style="57" customWidth="1"/>
    <col min="13318" max="13318" width="10.42578125" style="57" bestFit="1" customWidth="1"/>
    <col min="13319" max="13560" width="9.7109375" style="57"/>
    <col min="13561" max="13561" width="4.85546875" style="57" customWidth="1"/>
    <col min="13562" max="13562" width="54.28515625" style="57" customWidth="1"/>
    <col min="13563" max="13563" width="15.28515625" style="57" customWidth="1"/>
    <col min="13564" max="13564" width="0" style="57" hidden="1" customWidth="1"/>
    <col min="13565" max="13565" width="11.42578125" style="57" customWidth="1"/>
    <col min="13566" max="13566" width="13.42578125" style="57" customWidth="1"/>
    <col min="13567" max="13567" width="11.7109375" style="57" customWidth="1"/>
    <col min="13568" max="13568" width="11.28515625" style="57" customWidth="1"/>
    <col min="13569" max="13569" width="11.140625" style="57" customWidth="1"/>
    <col min="13570" max="13570" width="24.85546875" style="57" customWidth="1"/>
    <col min="13571" max="13572" width="14.42578125" style="57" customWidth="1"/>
    <col min="13573" max="13573" width="14.28515625" style="57" customWidth="1"/>
    <col min="13574" max="13574" width="10.42578125" style="57" bestFit="1" customWidth="1"/>
    <col min="13575" max="13816" width="9.7109375" style="57"/>
    <col min="13817" max="13817" width="4.85546875" style="57" customWidth="1"/>
    <col min="13818" max="13818" width="54.28515625" style="57" customWidth="1"/>
    <col min="13819" max="13819" width="15.28515625" style="57" customWidth="1"/>
    <col min="13820" max="13820" width="0" style="57" hidden="1" customWidth="1"/>
    <col min="13821" max="13821" width="11.42578125" style="57" customWidth="1"/>
    <col min="13822" max="13822" width="13.42578125" style="57" customWidth="1"/>
    <col min="13823" max="13823" width="11.7109375" style="57" customWidth="1"/>
    <col min="13824" max="13824" width="11.28515625" style="57" customWidth="1"/>
    <col min="13825" max="13825" width="11.140625" style="57" customWidth="1"/>
    <col min="13826" max="13826" width="24.85546875" style="57" customWidth="1"/>
    <col min="13827" max="13828" width="14.42578125" style="57" customWidth="1"/>
    <col min="13829" max="13829" width="14.28515625" style="57" customWidth="1"/>
    <col min="13830" max="13830" width="10.42578125" style="57" bestFit="1" customWidth="1"/>
    <col min="13831" max="14072" width="9.7109375" style="57"/>
    <col min="14073" max="14073" width="4.85546875" style="57" customWidth="1"/>
    <col min="14074" max="14074" width="54.28515625" style="57" customWidth="1"/>
    <col min="14075" max="14075" width="15.28515625" style="57" customWidth="1"/>
    <col min="14076" max="14076" width="0" style="57" hidden="1" customWidth="1"/>
    <col min="14077" max="14077" width="11.42578125" style="57" customWidth="1"/>
    <col min="14078" max="14078" width="13.42578125" style="57" customWidth="1"/>
    <col min="14079" max="14079" width="11.7109375" style="57" customWidth="1"/>
    <col min="14080" max="14080" width="11.28515625" style="57" customWidth="1"/>
    <col min="14081" max="14081" width="11.140625" style="57" customWidth="1"/>
    <col min="14082" max="14082" width="24.85546875" style="57" customWidth="1"/>
    <col min="14083" max="14084" width="14.42578125" style="57" customWidth="1"/>
    <col min="14085" max="14085" width="14.28515625" style="57" customWidth="1"/>
    <col min="14086" max="14086" width="10.42578125" style="57" bestFit="1" customWidth="1"/>
    <col min="14087" max="14328" width="9.7109375" style="57"/>
    <col min="14329" max="14329" width="4.85546875" style="57" customWidth="1"/>
    <col min="14330" max="14330" width="54.28515625" style="57" customWidth="1"/>
    <col min="14331" max="14331" width="15.28515625" style="57" customWidth="1"/>
    <col min="14332" max="14332" width="0" style="57" hidden="1" customWidth="1"/>
    <col min="14333" max="14333" width="11.42578125" style="57" customWidth="1"/>
    <col min="14334" max="14334" width="13.42578125" style="57" customWidth="1"/>
    <col min="14335" max="14335" width="11.7109375" style="57" customWidth="1"/>
    <col min="14336" max="14336" width="11.28515625" style="57" customWidth="1"/>
    <col min="14337" max="14337" width="11.140625" style="57" customWidth="1"/>
    <col min="14338" max="14338" width="24.85546875" style="57" customWidth="1"/>
    <col min="14339" max="14340" width="14.42578125" style="57" customWidth="1"/>
    <col min="14341" max="14341" width="14.28515625" style="57" customWidth="1"/>
    <col min="14342" max="14342" width="10.42578125" style="57" bestFit="1" customWidth="1"/>
    <col min="14343" max="14584" width="9.7109375" style="57"/>
    <col min="14585" max="14585" width="4.85546875" style="57" customWidth="1"/>
    <col min="14586" max="14586" width="54.28515625" style="57" customWidth="1"/>
    <col min="14587" max="14587" width="15.28515625" style="57" customWidth="1"/>
    <col min="14588" max="14588" width="0" style="57" hidden="1" customWidth="1"/>
    <col min="14589" max="14589" width="11.42578125" style="57" customWidth="1"/>
    <col min="14590" max="14590" width="13.42578125" style="57" customWidth="1"/>
    <col min="14591" max="14591" width="11.7109375" style="57" customWidth="1"/>
    <col min="14592" max="14592" width="11.28515625" style="57" customWidth="1"/>
    <col min="14593" max="14593" width="11.140625" style="57" customWidth="1"/>
    <col min="14594" max="14594" width="24.85546875" style="57" customWidth="1"/>
    <col min="14595" max="14596" width="14.42578125" style="57" customWidth="1"/>
    <col min="14597" max="14597" width="14.28515625" style="57" customWidth="1"/>
    <col min="14598" max="14598" width="10.42578125" style="57" bestFit="1" customWidth="1"/>
    <col min="14599" max="14840" width="9.7109375" style="57"/>
    <col min="14841" max="14841" width="4.85546875" style="57" customWidth="1"/>
    <col min="14842" max="14842" width="54.28515625" style="57" customWidth="1"/>
    <col min="14843" max="14843" width="15.28515625" style="57" customWidth="1"/>
    <col min="14844" max="14844" width="0" style="57" hidden="1" customWidth="1"/>
    <col min="14845" max="14845" width="11.42578125" style="57" customWidth="1"/>
    <col min="14846" max="14846" width="13.42578125" style="57" customWidth="1"/>
    <col min="14847" max="14847" width="11.7109375" style="57" customWidth="1"/>
    <col min="14848" max="14848" width="11.28515625" style="57" customWidth="1"/>
    <col min="14849" max="14849" width="11.140625" style="57" customWidth="1"/>
    <col min="14850" max="14850" width="24.85546875" style="57" customWidth="1"/>
    <col min="14851" max="14852" width="14.42578125" style="57" customWidth="1"/>
    <col min="14853" max="14853" width="14.28515625" style="57" customWidth="1"/>
    <col min="14854" max="14854" width="10.42578125" style="57" bestFit="1" customWidth="1"/>
    <col min="14855" max="15096" width="9.7109375" style="57"/>
    <col min="15097" max="15097" width="4.85546875" style="57" customWidth="1"/>
    <col min="15098" max="15098" width="54.28515625" style="57" customWidth="1"/>
    <col min="15099" max="15099" width="15.28515625" style="57" customWidth="1"/>
    <col min="15100" max="15100" width="0" style="57" hidden="1" customWidth="1"/>
    <col min="15101" max="15101" width="11.42578125" style="57" customWidth="1"/>
    <col min="15102" max="15102" width="13.42578125" style="57" customWidth="1"/>
    <col min="15103" max="15103" width="11.7109375" style="57" customWidth="1"/>
    <col min="15104" max="15104" width="11.28515625" style="57" customWidth="1"/>
    <col min="15105" max="15105" width="11.140625" style="57" customWidth="1"/>
    <col min="15106" max="15106" width="24.85546875" style="57" customWidth="1"/>
    <col min="15107" max="15108" width="14.42578125" style="57" customWidth="1"/>
    <col min="15109" max="15109" width="14.28515625" style="57" customWidth="1"/>
    <col min="15110" max="15110" width="10.42578125" style="57" bestFit="1" customWidth="1"/>
    <col min="15111" max="15352" width="9.7109375" style="57"/>
    <col min="15353" max="15353" width="4.85546875" style="57" customWidth="1"/>
    <col min="15354" max="15354" width="54.28515625" style="57" customWidth="1"/>
    <col min="15355" max="15355" width="15.28515625" style="57" customWidth="1"/>
    <col min="15356" max="15356" width="0" style="57" hidden="1" customWidth="1"/>
    <col min="15357" max="15357" width="11.42578125" style="57" customWidth="1"/>
    <col min="15358" max="15358" width="13.42578125" style="57" customWidth="1"/>
    <col min="15359" max="15359" width="11.7109375" style="57" customWidth="1"/>
    <col min="15360" max="15360" width="11.28515625" style="57" customWidth="1"/>
    <col min="15361" max="15361" width="11.140625" style="57" customWidth="1"/>
    <col min="15362" max="15362" width="24.85546875" style="57" customWidth="1"/>
    <col min="15363" max="15364" width="14.42578125" style="57" customWidth="1"/>
    <col min="15365" max="15365" width="14.28515625" style="57" customWidth="1"/>
    <col min="15366" max="15366" width="10.42578125" style="57" bestFit="1" customWidth="1"/>
    <col min="15367" max="15608" width="9.7109375" style="57"/>
    <col min="15609" max="15609" width="4.85546875" style="57" customWidth="1"/>
    <col min="15610" max="15610" width="54.28515625" style="57" customWidth="1"/>
    <col min="15611" max="15611" width="15.28515625" style="57" customWidth="1"/>
    <col min="15612" max="15612" width="0" style="57" hidden="1" customWidth="1"/>
    <col min="15613" max="15613" width="11.42578125" style="57" customWidth="1"/>
    <col min="15614" max="15614" width="13.42578125" style="57" customWidth="1"/>
    <col min="15615" max="15615" width="11.7109375" style="57" customWidth="1"/>
    <col min="15616" max="15616" width="11.28515625" style="57" customWidth="1"/>
    <col min="15617" max="15617" width="11.140625" style="57" customWidth="1"/>
    <col min="15618" max="15618" width="24.85546875" style="57" customWidth="1"/>
    <col min="15619" max="15620" width="14.42578125" style="57" customWidth="1"/>
    <col min="15621" max="15621" width="14.28515625" style="57" customWidth="1"/>
    <col min="15622" max="15622" width="10.42578125" style="57" bestFit="1" customWidth="1"/>
    <col min="15623" max="15864" width="9.7109375" style="57"/>
    <col min="15865" max="15865" width="4.85546875" style="57" customWidth="1"/>
    <col min="15866" max="15866" width="54.28515625" style="57" customWidth="1"/>
    <col min="15867" max="15867" width="15.28515625" style="57" customWidth="1"/>
    <col min="15868" max="15868" width="0" style="57" hidden="1" customWidth="1"/>
    <col min="15869" max="15869" width="11.42578125" style="57" customWidth="1"/>
    <col min="15870" max="15870" width="13.42578125" style="57" customWidth="1"/>
    <col min="15871" max="15871" width="11.7109375" style="57" customWidth="1"/>
    <col min="15872" max="15872" width="11.28515625" style="57" customWidth="1"/>
    <col min="15873" max="15873" width="11.140625" style="57" customWidth="1"/>
    <col min="15874" max="15874" width="24.85546875" style="57" customWidth="1"/>
    <col min="15875" max="15876" width="14.42578125" style="57" customWidth="1"/>
    <col min="15877" max="15877" width="14.28515625" style="57" customWidth="1"/>
    <col min="15878" max="15878" width="10.42578125" style="57" bestFit="1" customWidth="1"/>
    <col min="15879" max="16120" width="9.7109375" style="57"/>
    <col min="16121" max="16121" width="4.85546875" style="57" customWidth="1"/>
    <col min="16122" max="16122" width="54.28515625" style="57" customWidth="1"/>
    <col min="16123" max="16123" width="15.28515625" style="57" customWidth="1"/>
    <col min="16124" max="16124" width="0" style="57" hidden="1" customWidth="1"/>
    <col min="16125" max="16125" width="11.42578125" style="57" customWidth="1"/>
    <col min="16126" max="16126" width="13.42578125" style="57" customWidth="1"/>
    <col min="16127" max="16127" width="11.7109375" style="57" customWidth="1"/>
    <col min="16128" max="16128" width="11.28515625" style="57" customWidth="1"/>
    <col min="16129" max="16129" width="11.140625" style="57" customWidth="1"/>
    <col min="16130" max="16130" width="24.85546875" style="57" customWidth="1"/>
    <col min="16131" max="16132" width="14.42578125" style="57" customWidth="1"/>
    <col min="16133" max="16133" width="14.28515625" style="57" customWidth="1"/>
    <col min="16134" max="16134" width="10.42578125" style="57" bestFit="1" customWidth="1"/>
    <col min="16135" max="16384" width="9.7109375" style="57"/>
  </cols>
  <sheetData>
    <row r="1" spans="1:6" ht="18.75" x14ac:dyDescent="0.3">
      <c r="A1" s="346" t="s">
        <v>94</v>
      </c>
      <c r="B1" s="346"/>
      <c r="C1" s="346"/>
      <c r="D1" s="346"/>
      <c r="E1" s="56"/>
    </row>
    <row r="2" spans="1:6" ht="18.75" x14ac:dyDescent="0.3">
      <c r="A2" s="346" t="s">
        <v>91</v>
      </c>
      <c r="B2" s="346"/>
      <c r="C2" s="346"/>
      <c r="D2" s="346"/>
      <c r="E2" s="56"/>
    </row>
    <row r="3" spans="1:6" ht="16.5" x14ac:dyDescent="0.25">
      <c r="A3" s="347" t="str">
        <f>Chi!A3</f>
        <v>(kèm theo Nghị quyết số 35/NQ-HĐND ngày 20/12/2025 của HĐND xã Mường Hung)</v>
      </c>
      <c r="B3" s="347"/>
      <c r="C3" s="347"/>
      <c r="D3" s="347"/>
      <c r="E3" s="59"/>
    </row>
    <row r="4" spans="1:6" x14ac:dyDescent="0.25">
      <c r="A4" s="57" t="s">
        <v>46</v>
      </c>
      <c r="D4" s="26" t="s">
        <v>42</v>
      </c>
      <c r="E4" s="62"/>
    </row>
    <row r="5" spans="1:6" ht="24.6" customHeight="1" x14ac:dyDescent="0.25">
      <c r="A5" s="350" t="s">
        <v>0</v>
      </c>
      <c r="B5" s="350" t="s">
        <v>44</v>
      </c>
      <c r="C5" s="350" t="s">
        <v>47</v>
      </c>
      <c r="D5" s="355" t="s">
        <v>8</v>
      </c>
      <c r="E5" s="63"/>
    </row>
    <row r="6" spans="1:6" ht="22.9" customHeight="1" x14ac:dyDescent="0.25">
      <c r="A6" s="351"/>
      <c r="B6" s="351"/>
      <c r="C6" s="351"/>
      <c r="D6" s="356"/>
      <c r="E6" s="63"/>
    </row>
    <row r="7" spans="1:6" s="69" customFormat="1" ht="28.15" customHeight="1" x14ac:dyDescent="0.2">
      <c r="A7" s="64"/>
      <c r="B7" s="64" t="s">
        <v>9</v>
      </c>
      <c r="C7" s="156">
        <f>+C9+C13+C19+C20</f>
        <v>5044000000</v>
      </c>
      <c r="D7" s="65"/>
      <c r="E7" s="66" t="e">
        <f>+C7-#REF!-#REF!</f>
        <v>#REF!</v>
      </c>
      <c r="F7" s="172"/>
    </row>
    <row r="8" spans="1:6" s="69" customFormat="1" ht="28.15" customHeight="1" x14ac:dyDescent="0.2">
      <c r="A8" s="64" t="s">
        <v>1</v>
      </c>
      <c r="B8" s="213" t="s">
        <v>173</v>
      </c>
      <c r="C8" s="156">
        <f>+C9+C13</f>
        <v>3991740000</v>
      </c>
      <c r="D8" s="65"/>
      <c r="E8" s="66"/>
      <c r="F8" s="172"/>
    </row>
    <row r="9" spans="1:6" s="98" customFormat="1" ht="30" customHeight="1" x14ac:dyDescent="0.25">
      <c r="A9" s="64">
        <v>1</v>
      </c>
      <c r="B9" s="97" t="s">
        <v>22</v>
      </c>
      <c r="C9" s="170">
        <f>SUM(C10:C12)</f>
        <v>3466100000</v>
      </c>
      <c r="D9" s="55"/>
      <c r="E9" s="66"/>
      <c r="F9" s="99"/>
    </row>
    <row r="10" spans="1:6" s="98" customFormat="1" ht="30" customHeight="1" x14ac:dyDescent="0.25">
      <c r="A10" s="70" t="s">
        <v>191</v>
      </c>
      <c r="B10" s="71" t="s">
        <v>58</v>
      </c>
      <c r="C10" s="171">
        <v>2894800000</v>
      </c>
      <c r="D10" s="55"/>
      <c r="E10" s="73">
        <v>4338000000</v>
      </c>
      <c r="F10" s="99"/>
    </row>
    <row r="11" spans="1:6" s="114" customFormat="1" ht="30" customHeight="1" x14ac:dyDescent="0.25">
      <c r="A11" s="70" t="s">
        <v>192</v>
      </c>
      <c r="B11" s="110" t="s">
        <v>59</v>
      </c>
      <c r="C11" s="171">
        <v>171300000</v>
      </c>
      <c r="D11" s="112"/>
      <c r="E11" s="113"/>
      <c r="F11" s="115"/>
    </row>
    <row r="12" spans="1:6" ht="30" customHeight="1" x14ac:dyDescent="0.25">
      <c r="A12" s="70" t="s">
        <v>193</v>
      </c>
      <c r="B12" s="71" t="s">
        <v>65</v>
      </c>
      <c r="C12" s="171">
        <v>400000000</v>
      </c>
      <c r="D12" s="74"/>
      <c r="E12" s="66"/>
    </row>
    <row r="13" spans="1:6" s="98" customFormat="1" ht="30" customHeight="1" x14ac:dyDescent="0.25">
      <c r="A13" s="64">
        <v>2</v>
      </c>
      <c r="B13" s="97" t="s">
        <v>23</v>
      </c>
      <c r="C13" s="170">
        <f>SUM(C14:C18)</f>
        <v>525640000</v>
      </c>
      <c r="D13" s="55"/>
      <c r="E13" s="66"/>
      <c r="F13" s="99"/>
    </row>
    <row r="14" spans="1:6" s="98" customFormat="1" ht="30" customHeight="1" x14ac:dyDescent="0.25">
      <c r="A14" s="70" t="s">
        <v>194</v>
      </c>
      <c r="B14" s="71" t="s">
        <v>139</v>
      </c>
      <c r="C14" s="171">
        <v>320520000</v>
      </c>
      <c r="D14" s="55"/>
      <c r="E14" s="66"/>
      <c r="F14" s="99"/>
    </row>
    <row r="15" spans="1:6" s="98" customFormat="1" ht="30" customHeight="1" x14ac:dyDescent="0.25">
      <c r="A15" s="70" t="s">
        <v>195</v>
      </c>
      <c r="B15" s="71" t="s">
        <v>141</v>
      </c>
      <c r="C15" s="171">
        <v>24000000</v>
      </c>
      <c r="D15" s="74" t="s">
        <v>142</v>
      </c>
      <c r="E15" s="66"/>
      <c r="F15" s="99"/>
    </row>
    <row r="16" spans="1:6" s="98" customFormat="1" ht="30" customHeight="1" x14ac:dyDescent="0.25">
      <c r="A16" s="70" t="s">
        <v>196</v>
      </c>
      <c r="B16" s="71" t="s">
        <v>299</v>
      </c>
      <c r="C16" s="171">
        <v>60000000</v>
      </c>
      <c r="D16" s="74"/>
      <c r="E16" s="66"/>
      <c r="F16" s="99"/>
    </row>
    <row r="17" spans="1:7" s="98" customFormat="1" ht="30" customHeight="1" x14ac:dyDescent="0.25">
      <c r="A17" s="70" t="s">
        <v>197</v>
      </c>
      <c r="B17" s="71" t="s">
        <v>140</v>
      </c>
      <c r="C17" s="171">
        <v>41120000</v>
      </c>
      <c r="D17" s="55"/>
      <c r="E17" s="66" t="e">
        <f>+#REF!*2</f>
        <v>#REF!</v>
      </c>
      <c r="F17" s="99"/>
    </row>
    <row r="18" spans="1:7" s="98" customFormat="1" ht="30" customHeight="1" x14ac:dyDescent="0.25">
      <c r="A18" s="70" t="s">
        <v>198</v>
      </c>
      <c r="B18" s="71" t="s">
        <v>302</v>
      </c>
      <c r="C18" s="171">
        <v>80000000</v>
      </c>
      <c r="D18" s="55"/>
      <c r="E18" s="66"/>
      <c r="F18" s="99"/>
    </row>
    <row r="19" spans="1:7" s="98" customFormat="1" ht="30" customHeight="1" x14ac:dyDescent="0.25">
      <c r="A19" s="64" t="s">
        <v>2</v>
      </c>
      <c r="B19" s="132" t="s">
        <v>82</v>
      </c>
      <c r="C19" s="170">
        <v>150000000</v>
      </c>
      <c r="D19" s="55"/>
      <c r="E19" s="157">
        <v>70.599999999999994</v>
      </c>
      <c r="F19" s="99"/>
    </row>
    <row r="20" spans="1:7" ht="30" customHeight="1" x14ac:dyDescent="0.25">
      <c r="A20" s="64" t="s">
        <v>3</v>
      </c>
      <c r="B20" s="97" t="s">
        <v>75</v>
      </c>
      <c r="C20" s="170">
        <v>902260000</v>
      </c>
      <c r="D20" s="74"/>
      <c r="E20" s="157">
        <v>58.5</v>
      </c>
      <c r="G20" s="224"/>
    </row>
    <row r="21" spans="1:7" x14ac:dyDescent="0.25">
      <c r="E21" s="158">
        <f>+E19-E20</f>
        <v>12.099999999999994</v>
      </c>
    </row>
  </sheetData>
  <mergeCells count="7">
    <mergeCell ref="A1:D1"/>
    <mergeCell ref="A2:D2"/>
    <mergeCell ref="A3:D3"/>
    <mergeCell ref="B5:B6"/>
    <mergeCell ref="A5:A6"/>
    <mergeCell ref="C5:C6"/>
    <mergeCell ref="D5:D6"/>
  </mergeCells>
  <phoneticPr fontId="19" type="noConversion"/>
  <pageMargins left="0.7" right="0.37" top="0.3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J25"/>
  <sheetViews>
    <sheetView workbookViewId="0">
      <selection activeCell="C17" sqref="C17"/>
    </sheetView>
  </sheetViews>
  <sheetFormatPr defaultColWidth="9.7109375" defaultRowHeight="15.75" x14ac:dyDescent="0.25"/>
  <cols>
    <col min="1" max="1" width="4.85546875" style="57" customWidth="1"/>
    <col min="2" max="2" width="43.42578125" style="60" customWidth="1"/>
    <col min="3" max="3" width="16.7109375" style="60" customWidth="1"/>
    <col min="4" max="4" width="22.42578125" style="60" customWidth="1"/>
    <col min="5" max="5" width="16.85546875" style="60" hidden="1" customWidth="1"/>
    <col min="6" max="7" width="16.7109375" style="60" hidden="1" customWidth="1"/>
    <col min="8" max="8" width="14.42578125" style="60" hidden="1" customWidth="1"/>
    <col min="9" max="9" width="13.28515625" style="21" hidden="1" customWidth="1"/>
    <col min="10" max="10" width="11.140625" style="57" customWidth="1"/>
    <col min="11" max="252" width="9.7109375" style="57"/>
    <col min="253" max="253" width="4.85546875" style="57" customWidth="1"/>
    <col min="254" max="254" width="54.28515625" style="57" customWidth="1"/>
    <col min="255" max="255" width="15.28515625" style="57" customWidth="1"/>
    <col min="256" max="256" width="0" style="57" hidden="1" customWidth="1"/>
    <col min="257" max="257" width="11.42578125" style="57" customWidth="1"/>
    <col min="258" max="258" width="13.42578125" style="57" customWidth="1"/>
    <col min="259" max="259" width="11.7109375" style="57" customWidth="1"/>
    <col min="260" max="260" width="11.28515625" style="57" customWidth="1"/>
    <col min="261" max="261" width="11.140625" style="57" customWidth="1"/>
    <col min="262" max="262" width="24.85546875" style="57" customWidth="1"/>
    <col min="263" max="264" width="14.42578125" style="57" customWidth="1"/>
    <col min="265" max="265" width="14.28515625" style="57" customWidth="1"/>
    <col min="266" max="266" width="10.42578125" style="57" bestFit="1" customWidth="1"/>
    <col min="267" max="508" width="9.7109375" style="57"/>
    <col min="509" max="509" width="4.85546875" style="57" customWidth="1"/>
    <col min="510" max="510" width="54.28515625" style="57" customWidth="1"/>
    <col min="511" max="511" width="15.28515625" style="57" customWidth="1"/>
    <col min="512" max="512" width="0" style="57" hidden="1" customWidth="1"/>
    <col min="513" max="513" width="11.42578125" style="57" customWidth="1"/>
    <col min="514" max="514" width="13.42578125" style="57" customWidth="1"/>
    <col min="515" max="515" width="11.7109375" style="57" customWidth="1"/>
    <col min="516" max="516" width="11.28515625" style="57" customWidth="1"/>
    <col min="517" max="517" width="11.140625" style="57" customWidth="1"/>
    <col min="518" max="518" width="24.85546875" style="57" customWidth="1"/>
    <col min="519" max="520" width="14.42578125" style="57" customWidth="1"/>
    <col min="521" max="521" width="14.28515625" style="57" customWidth="1"/>
    <col min="522" max="522" width="10.42578125" style="57" bestFit="1" customWidth="1"/>
    <col min="523" max="764" width="9.7109375" style="57"/>
    <col min="765" max="765" width="4.85546875" style="57" customWidth="1"/>
    <col min="766" max="766" width="54.28515625" style="57" customWidth="1"/>
    <col min="767" max="767" width="15.28515625" style="57" customWidth="1"/>
    <col min="768" max="768" width="0" style="57" hidden="1" customWidth="1"/>
    <col min="769" max="769" width="11.42578125" style="57" customWidth="1"/>
    <col min="770" max="770" width="13.42578125" style="57" customWidth="1"/>
    <col min="771" max="771" width="11.7109375" style="57" customWidth="1"/>
    <col min="772" max="772" width="11.28515625" style="57" customWidth="1"/>
    <col min="773" max="773" width="11.140625" style="57" customWidth="1"/>
    <col min="774" max="774" width="24.85546875" style="57" customWidth="1"/>
    <col min="775" max="776" width="14.42578125" style="57" customWidth="1"/>
    <col min="777" max="777" width="14.28515625" style="57" customWidth="1"/>
    <col min="778" max="778" width="10.42578125" style="57" bestFit="1" customWidth="1"/>
    <col min="779" max="1020" width="9.7109375" style="57"/>
    <col min="1021" max="1021" width="4.85546875" style="57" customWidth="1"/>
    <col min="1022" max="1022" width="54.28515625" style="57" customWidth="1"/>
    <col min="1023" max="1023" width="15.28515625" style="57" customWidth="1"/>
    <col min="1024" max="1024" width="0" style="57" hidden="1" customWidth="1"/>
    <col min="1025" max="1025" width="11.42578125" style="57" customWidth="1"/>
    <col min="1026" max="1026" width="13.42578125" style="57" customWidth="1"/>
    <col min="1027" max="1027" width="11.7109375" style="57" customWidth="1"/>
    <col min="1028" max="1028" width="11.28515625" style="57" customWidth="1"/>
    <col min="1029" max="1029" width="11.140625" style="57" customWidth="1"/>
    <col min="1030" max="1030" width="24.85546875" style="57" customWidth="1"/>
    <col min="1031" max="1032" width="14.42578125" style="57" customWidth="1"/>
    <col min="1033" max="1033" width="14.28515625" style="57" customWidth="1"/>
    <col min="1034" max="1034" width="10.42578125" style="57" bestFit="1" customWidth="1"/>
    <col min="1035" max="1276" width="9.7109375" style="57"/>
    <col min="1277" max="1277" width="4.85546875" style="57" customWidth="1"/>
    <col min="1278" max="1278" width="54.28515625" style="57" customWidth="1"/>
    <col min="1279" max="1279" width="15.28515625" style="57" customWidth="1"/>
    <col min="1280" max="1280" width="0" style="57" hidden="1" customWidth="1"/>
    <col min="1281" max="1281" width="11.42578125" style="57" customWidth="1"/>
    <col min="1282" max="1282" width="13.42578125" style="57" customWidth="1"/>
    <col min="1283" max="1283" width="11.7109375" style="57" customWidth="1"/>
    <col min="1284" max="1284" width="11.28515625" style="57" customWidth="1"/>
    <col min="1285" max="1285" width="11.140625" style="57" customWidth="1"/>
    <col min="1286" max="1286" width="24.85546875" style="57" customWidth="1"/>
    <col min="1287" max="1288" width="14.42578125" style="57" customWidth="1"/>
    <col min="1289" max="1289" width="14.28515625" style="57" customWidth="1"/>
    <col min="1290" max="1290" width="10.42578125" style="57" bestFit="1" customWidth="1"/>
    <col min="1291" max="1532" width="9.7109375" style="57"/>
    <col min="1533" max="1533" width="4.85546875" style="57" customWidth="1"/>
    <col min="1534" max="1534" width="54.28515625" style="57" customWidth="1"/>
    <col min="1535" max="1535" width="15.28515625" style="57" customWidth="1"/>
    <col min="1536" max="1536" width="0" style="57" hidden="1" customWidth="1"/>
    <col min="1537" max="1537" width="11.42578125" style="57" customWidth="1"/>
    <col min="1538" max="1538" width="13.42578125" style="57" customWidth="1"/>
    <col min="1539" max="1539" width="11.7109375" style="57" customWidth="1"/>
    <col min="1540" max="1540" width="11.28515625" style="57" customWidth="1"/>
    <col min="1541" max="1541" width="11.140625" style="57" customWidth="1"/>
    <col min="1542" max="1542" width="24.85546875" style="57" customWidth="1"/>
    <col min="1543" max="1544" width="14.42578125" style="57" customWidth="1"/>
    <col min="1545" max="1545" width="14.28515625" style="57" customWidth="1"/>
    <col min="1546" max="1546" width="10.42578125" style="57" bestFit="1" customWidth="1"/>
    <col min="1547" max="1788" width="9.7109375" style="57"/>
    <col min="1789" max="1789" width="4.85546875" style="57" customWidth="1"/>
    <col min="1790" max="1790" width="54.28515625" style="57" customWidth="1"/>
    <col min="1791" max="1791" width="15.28515625" style="57" customWidth="1"/>
    <col min="1792" max="1792" width="0" style="57" hidden="1" customWidth="1"/>
    <col min="1793" max="1793" width="11.42578125" style="57" customWidth="1"/>
    <col min="1794" max="1794" width="13.42578125" style="57" customWidth="1"/>
    <col min="1795" max="1795" width="11.7109375" style="57" customWidth="1"/>
    <col min="1796" max="1796" width="11.28515625" style="57" customWidth="1"/>
    <col min="1797" max="1797" width="11.140625" style="57" customWidth="1"/>
    <col min="1798" max="1798" width="24.85546875" style="57" customWidth="1"/>
    <col min="1799" max="1800" width="14.42578125" style="57" customWidth="1"/>
    <col min="1801" max="1801" width="14.28515625" style="57" customWidth="1"/>
    <col min="1802" max="1802" width="10.42578125" style="57" bestFit="1" customWidth="1"/>
    <col min="1803" max="2044" width="9.7109375" style="57"/>
    <col min="2045" max="2045" width="4.85546875" style="57" customWidth="1"/>
    <col min="2046" max="2046" width="54.28515625" style="57" customWidth="1"/>
    <col min="2047" max="2047" width="15.28515625" style="57" customWidth="1"/>
    <col min="2048" max="2048" width="0" style="57" hidden="1" customWidth="1"/>
    <col min="2049" max="2049" width="11.42578125" style="57" customWidth="1"/>
    <col min="2050" max="2050" width="13.42578125" style="57" customWidth="1"/>
    <col min="2051" max="2051" width="11.7109375" style="57" customWidth="1"/>
    <col min="2052" max="2052" width="11.28515625" style="57" customWidth="1"/>
    <col min="2053" max="2053" width="11.140625" style="57" customWidth="1"/>
    <col min="2054" max="2054" width="24.85546875" style="57" customWidth="1"/>
    <col min="2055" max="2056" width="14.42578125" style="57" customWidth="1"/>
    <col min="2057" max="2057" width="14.28515625" style="57" customWidth="1"/>
    <col min="2058" max="2058" width="10.42578125" style="57" bestFit="1" customWidth="1"/>
    <col min="2059" max="2300" width="9.7109375" style="57"/>
    <col min="2301" max="2301" width="4.85546875" style="57" customWidth="1"/>
    <col min="2302" max="2302" width="54.28515625" style="57" customWidth="1"/>
    <col min="2303" max="2303" width="15.28515625" style="57" customWidth="1"/>
    <col min="2304" max="2304" width="0" style="57" hidden="1" customWidth="1"/>
    <col min="2305" max="2305" width="11.42578125" style="57" customWidth="1"/>
    <col min="2306" max="2306" width="13.42578125" style="57" customWidth="1"/>
    <col min="2307" max="2307" width="11.7109375" style="57" customWidth="1"/>
    <col min="2308" max="2308" width="11.28515625" style="57" customWidth="1"/>
    <col min="2309" max="2309" width="11.140625" style="57" customWidth="1"/>
    <col min="2310" max="2310" width="24.85546875" style="57" customWidth="1"/>
    <col min="2311" max="2312" width="14.42578125" style="57" customWidth="1"/>
    <col min="2313" max="2313" width="14.28515625" style="57" customWidth="1"/>
    <col min="2314" max="2314" width="10.42578125" style="57" bestFit="1" customWidth="1"/>
    <col min="2315" max="2556" width="9.7109375" style="57"/>
    <col min="2557" max="2557" width="4.85546875" style="57" customWidth="1"/>
    <col min="2558" max="2558" width="54.28515625" style="57" customWidth="1"/>
    <col min="2559" max="2559" width="15.28515625" style="57" customWidth="1"/>
    <col min="2560" max="2560" width="0" style="57" hidden="1" customWidth="1"/>
    <col min="2561" max="2561" width="11.42578125" style="57" customWidth="1"/>
    <col min="2562" max="2562" width="13.42578125" style="57" customWidth="1"/>
    <col min="2563" max="2563" width="11.7109375" style="57" customWidth="1"/>
    <col min="2564" max="2564" width="11.28515625" style="57" customWidth="1"/>
    <col min="2565" max="2565" width="11.140625" style="57" customWidth="1"/>
    <col min="2566" max="2566" width="24.85546875" style="57" customWidth="1"/>
    <col min="2567" max="2568" width="14.42578125" style="57" customWidth="1"/>
    <col min="2569" max="2569" width="14.28515625" style="57" customWidth="1"/>
    <col min="2570" max="2570" width="10.42578125" style="57" bestFit="1" customWidth="1"/>
    <col min="2571" max="2812" width="9.7109375" style="57"/>
    <col min="2813" max="2813" width="4.85546875" style="57" customWidth="1"/>
    <col min="2814" max="2814" width="54.28515625" style="57" customWidth="1"/>
    <col min="2815" max="2815" width="15.28515625" style="57" customWidth="1"/>
    <col min="2816" max="2816" width="0" style="57" hidden="1" customWidth="1"/>
    <col min="2817" max="2817" width="11.42578125" style="57" customWidth="1"/>
    <col min="2818" max="2818" width="13.42578125" style="57" customWidth="1"/>
    <col min="2819" max="2819" width="11.7109375" style="57" customWidth="1"/>
    <col min="2820" max="2820" width="11.28515625" style="57" customWidth="1"/>
    <col min="2821" max="2821" width="11.140625" style="57" customWidth="1"/>
    <col min="2822" max="2822" width="24.85546875" style="57" customWidth="1"/>
    <col min="2823" max="2824" width="14.42578125" style="57" customWidth="1"/>
    <col min="2825" max="2825" width="14.28515625" style="57" customWidth="1"/>
    <col min="2826" max="2826" width="10.42578125" style="57" bestFit="1" customWidth="1"/>
    <col min="2827" max="3068" width="9.7109375" style="57"/>
    <col min="3069" max="3069" width="4.85546875" style="57" customWidth="1"/>
    <col min="3070" max="3070" width="54.28515625" style="57" customWidth="1"/>
    <col min="3071" max="3071" width="15.28515625" style="57" customWidth="1"/>
    <col min="3072" max="3072" width="0" style="57" hidden="1" customWidth="1"/>
    <col min="3073" max="3073" width="11.42578125" style="57" customWidth="1"/>
    <col min="3074" max="3074" width="13.42578125" style="57" customWidth="1"/>
    <col min="3075" max="3075" width="11.7109375" style="57" customWidth="1"/>
    <col min="3076" max="3076" width="11.28515625" style="57" customWidth="1"/>
    <col min="3077" max="3077" width="11.140625" style="57" customWidth="1"/>
    <col min="3078" max="3078" width="24.85546875" style="57" customWidth="1"/>
    <col min="3079" max="3080" width="14.42578125" style="57" customWidth="1"/>
    <col min="3081" max="3081" width="14.28515625" style="57" customWidth="1"/>
    <col min="3082" max="3082" width="10.42578125" style="57" bestFit="1" customWidth="1"/>
    <col min="3083" max="3324" width="9.7109375" style="57"/>
    <col min="3325" max="3325" width="4.85546875" style="57" customWidth="1"/>
    <col min="3326" max="3326" width="54.28515625" style="57" customWidth="1"/>
    <col min="3327" max="3327" width="15.28515625" style="57" customWidth="1"/>
    <col min="3328" max="3328" width="0" style="57" hidden="1" customWidth="1"/>
    <col min="3329" max="3329" width="11.42578125" style="57" customWidth="1"/>
    <col min="3330" max="3330" width="13.42578125" style="57" customWidth="1"/>
    <col min="3331" max="3331" width="11.7109375" style="57" customWidth="1"/>
    <col min="3332" max="3332" width="11.28515625" style="57" customWidth="1"/>
    <col min="3333" max="3333" width="11.140625" style="57" customWidth="1"/>
    <col min="3334" max="3334" width="24.85546875" style="57" customWidth="1"/>
    <col min="3335" max="3336" width="14.42578125" style="57" customWidth="1"/>
    <col min="3337" max="3337" width="14.28515625" style="57" customWidth="1"/>
    <col min="3338" max="3338" width="10.42578125" style="57" bestFit="1" customWidth="1"/>
    <col min="3339" max="3580" width="9.7109375" style="57"/>
    <col min="3581" max="3581" width="4.85546875" style="57" customWidth="1"/>
    <col min="3582" max="3582" width="54.28515625" style="57" customWidth="1"/>
    <col min="3583" max="3583" width="15.28515625" style="57" customWidth="1"/>
    <col min="3584" max="3584" width="0" style="57" hidden="1" customWidth="1"/>
    <col min="3585" max="3585" width="11.42578125" style="57" customWidth="1"/>
    <col min="3586" max="3586" width="13.42578125" style="57" customWidth="1"/>
    <col min="3587" max="3587" width="11.7109375" style="57" customWidth="1"/>
    <col min="3588" max="3588" width="11.28515625" style="57" customWidth="1"/>
    <col min="3589" max="3589" width="11.140625" style="57" customWidth="1"/>
    <col min="3590" max="3590" width="24.85546875" style="57" customWidth="1"/>
    <col min="3591" max="3592" width="14.42578125" style="57" customWidth="1"/>
    <col min="3593" max="3593" width="14.28515625" style="57" customWidth="1"/>
    <col min="3594" max="3594" width="10.42578125" style="57" bestFit="1" customWidth="1"/>
    <col min="3595" max="3836" width="9.7109375" style="57"/>
    <col min="3837" max="3837" width="4.85546875" style="57" customWidth="1"/>
    <col min="3838" max="3838" width="54.28515625" style="57" customWidth="1"/>
    <col min="3839" max="3839" width="15.28515625" style="57" customWidth="1"/>
    <col min="3840" max="3840" width="0" style="57" hidden="1" customWidth="1"/>
    <col min="3841" max="3841" width="11.42578125" style="57" customWidth="1"/>
    <col min="3842" max="3842" width="13.42578125" style="57" customWidth="1"/>
    <col min="3843" max="3843" width="11.7109375" style="57" customWidth="1"/>
    <col min="3844" max="3844" width="11.28515625" style="57" customWidth="1"/>
    <col min="3845" max="3845" width="11.140625" style="57" customWidth="1"/>
    <col min="3846" max="3846" width="24.85546875" style="57" customWidth="1"/>
    <col min="3847" max="3848" width="14.42578125" style="57" customWidth="1"/>
    <col min="3849" max="3849" width="14.28515625" style="57" customWidth="1"/>
    <col min="3850" max="3850" width="10.42578125" style="57" bestFit="1" customWidth="1"/>
    <col min="3851" max="4092" width="9.7109375" style="57"/>
    <col min="4093" max="4093" width="4.85546875" style="57" customWidth="1"/>
    <col min="4094" max="4094" width="54.28515625" style="57" customWidth="1"/>
    <col min="4095" max="4095" width="15.28515625" style="57" customWidth="1"/>
    <col min="4096" max="4096" width="0" style="57" hidden="1" customWidth="1"/>
    <col min="4097" max="4097" width="11.42578125" style="57" customWidth="1"/>
    <col min="4098" max="4098" width="13.42578125" style="57" customWidth="1"/>
    <col min="4099" max="4099" width="11.7109375" style="57" customWidth="1"/>
    <col min="4100" max="4100" width="11.28515625" style="57" customWidth="1"/>
    <col min="4101" max="4101" width="11.140625" style="57" customWidth="1"/>
    <col min="4102" max="4102" width="24.85546875" style="57" customWidth="1"/>
    <col min="4103" max="4104" width="14.42578125" style="57" customWidth="1"/>
    <col min="4105" max="4105" width="14.28515625" style="57" customWidth="1"/>
    <col min="4106" max="4106" width="10.42578125" style="57" bestFit="1" customWidth="1"/>
    <col min="4107" max="4348" width="9.7109375" style="57"/>
    <col min="4349" max="4349" width="4.85546875" style="57" customWidth="1"/>
    <col min="4350" max="4350" width="54.28515625" style="57" customWidth="1"/>
    <col min="4351" max="4351" width="15.28515625" style="57" customWidth="1"/>
    <col min="4352" max="4352" width="0" style="57" hidden="1" customWidth="1"/>
    <col min="4353" max="4353" width="11.42578125" style="57" customWidth="1"/>
    <col min="4354" max="4354" width="13.42578125" style="57" customWidth="1"/>
    <col min="4355" max="4355" width="11.7109375" style="57" customWidth="1"/>
    <col min="4356" max="4356" width="11.28515625" style="57" customWidth="1"/>
    <col min="4357" max="4357" width="11.140625" style="57" customWidth="1"/>
    <col min="4358" max="4358" width="24.85546875" style="57" customWidth="1"/>
    <col min="4359" max="4360" width="14.42578125" style="57" customWidth="1"/>
    <col min="4361" max="4361" width="14.28515625" style="57" customWidth="1"/>
    <col min="4362" max="4362" width="10.42578125" style="57" bestFit="1" customWidth="1"/>
    <col min="4363" max="4604" width="9.7109375" style="57"/>
    <col min="4605" max="4605" width="4.85546875" style="57" customWidth="1"/>
    <col min="4606" max="4606" width="54.28515625" style="57" customWidth="1"/>
    <col min="4607" max="4607" width="15.28515625" style="57" customWidth="1"/>
    <col min="4608" max="4608" width="0" style="57" hidden="1" customWidth="1"/>
    <col min="4609" max="4609" width="11.42578125" style="57" customWidth="1"/>
    <col min="4610" max="4610" width="13.42578125" style="57" customWidth="1"/>
    <col min="4611" max="4611" width="11.7109375" style="57" customWidth="1"/>
    <col min="4612" max="4612" width="11.28515625" style="57" customWidth="1"/>
    <col min="4613" max="4613" width="11.140625" style="57" customWidth="1"/>
    <col min="4614" max="4614" width="24.85546875" style="57" customWidth="1"/>
    <col min="4615" max="4616" width="14.42578125" style="57" customWidth="1"/>
    <col min="4617" max="4617" width="14.28515625" style="57" customWidth="1"/>
    <col min="4618" max="4618" width="10.42578125" style="57" bestFit="1" customWidth="1"/>
    <col min="4619" max="4860" width="9.7109375" style="57"/>
    <col min="4861" max="4861" width="4.85546875" style="57" customWidth="1"/>
    <col min="4862" max="4862" width="54.28515625" style="57" customWidth="1"/>
    <col min="4863" max="4863" width="15.28515625" style="57" customWidth="1"/>
    <col min="4864" max="4864" width="0" style="57" hidden="1" customWidth="1"/>
    <col min="4865" max="4865" width="11.42578125" style="57" customWidth="1"/>
    <col min="4866" max="4866" width="13.42578125" style="57" customWidth="1"/>
    <col min="4867" max="4867" width="11.7109375" style="57" customWidth="1"/>
    <col min="4868" max="4868" width="11.28515625" style="57" customWidth="1"/>
    <col min="4869" max="4869" width="11.140625" style="57" customWidth="1"/>
    <col min="4870" max="4870" width="24.85546875" style="57" customWidth="1"/>
    <col min="4871" max="4872" width="14.42578125" style="57" customWidth="1"/>
    <col min="4873" max="4873" width="14.28515625" style="57" customWidth="1"/>
    <col min="4874" max="4874" width="10.42578125" style="57" bestFit="1" customWidth="1"/>
    <col min="4875" max="5116" width="9.7109375" style="57"/>
    <col min="5117" max="5117" width="4.85546875" style="57" customWidth="1"/>
    <col min="5118" max="5118" width="54.28515625" style="57" customWidth="1"/>
    <col min="5119" max="5119" width="15.28515625" style="57" customWidth="1"/>
    <col min="5120" max="5120" width="0" style="57" hidden="1" customWidth="1"/>
    <col min="5121" max="5121" width="11.42578125" style="57" customWidth="1"/>
    <col min="5122" max="5122" width="13.42578125" style="57" customWidth="1"/>
    <col min="5123" max="5123" width="11.7109375" style="57" customWidth="1"/>
    <col min="5124" max="5124" width="11.28515625" style="57" customWidth="1"/>
    <col min="5125" max="5125" width="11.140625" style="57" customWidth="1"/>
    <col min="5126" max="5126" width="24.85546875" style="57" customWidth="1"/>
    <col min="5127" max="5128" width="14.42578125" style="57" customWidth="1"/>
    <col min="5129" max="5129" width="14.28515625" style="57" customWidth="1"/>
    <col min="5130" max="5130" width="10.42578125" style="57" bestFit="1" customWidth="1"/>
    <col min="5131" max="5372" width="9.7109375" style="57"/>
    <col min="5373" max="5373" width="4.85546875" style="57" customWidth="1"/>
    <col min="5374" max="5374" width="54.28515625" style="57" customWidth="1"/>
    <col min="5375" max="5375" width="15.28515625" style="57" customWidth="1"/>
    <col min="5376" max="5376" width="0" style="57" hidden="1" customWidth="1"/>
    <col min="5377" max="5377" width="11.42578125" style="57" customWidth="1"/>
    <col min="5378" max="5378" width="13.42578125" style="57" customWidth="1"/>
    <col min="5379" max="5379" width="11.7109375" style="57" customWidth="1"/>
    <col min="5380" max="5380" width="11.28515625" style="57" customWidth="1"/>
    <col min="5381" max="5381" width="11.140625" style="57" customWidth="1"/>
    <col min="5382" max="5382" width="24.85546875" style="57" customWidth="1"/>
    <col min="5383" max="5384" width="14.42578125" style="57" customWidth="1"/>
    <col min="5385" max="5385" width="14.28515625" style="57" customWidth="1"/>
    <col min="5386" max="5386" width="10.42578125" style="57" bestFit="1" customWidth="1"/>
    <col min="5387" max="5628" width="9.7109375" style="57"/>
    <col min="5629" max="5629" width="4.85546875" style="57" customWidth="1"/>
    <col min="5630" max="5630" width="54.28515625" style="57" customWidth="1"/>
    <col min="5631" max="5631" width="15.28515625" style="57" customWidth="1"/>
    <col min="5632" max="5632" width="0" style="57" hidden="1" customWidth="1"/>
    <col min="5633" max="5633" width="11.42578125" style="57" customWidth="1"/>
    <col min="5634" max="5634" width="13.42578125" style="57" customWidth="1"/>
    <col min="5635" max="5635" width="11.7109375" style="57" customWidth="1"/>
    <col min="5636" max="5636" width="11.28515625" style="57" customWidth="1"/>
    <col min="5637" max="5637" width="11.140625" style="57" customWidth="1"/>
    <col min="5638" max="5638" width="24.85546875" style="57" customWidth="1"/>
    <col min="5639" max="5640" width="14.42578125" style="57" customWidth="1"/>
    <col min="5641" max="5641" width="14.28515625" style="57" customWidth="1"/>
    <col min="5642" max="5642" width="10.42578125" style="57" bestFit="1" customWidth="1"/>
    <col min="5643" max="5884" width="9.7109375" style="57"/>
    <col min="5885" max="5885" width="4.85546875" style="57" customWidth="1"/>
    <col min="5886" max="5886" width="54.28515625" style="57" customWidth="1"/>
    <col min="5887" max="5887" width="15.28515625" style="57" customWidth="1"/>
    <col min="5888" max="5888" width="0" style="57" hidden="1" customWidth="1"/>
    <col min="5889" max="5889" width="11.42578125" style="57" customWidth="1"/>
    <col min="5890" max="5890" width="13.42578125" style="57" customWidth="1"/>
    <col min="5891" max="5891" width="11.7109375" style="57" customWidth="1"/>
    <col min="5892" max="5892" width="11.28515625" style="57" customWidth="1"/>
    <col min="5893" max="5893" width="11.140625" style="57" customWidth="1"/>
    <col min="5894" max="5894" width="24.85546875" style="57" customWidth="1"/>
    <col min="5895" max="5896" width="14.42578125" style="57" customWidth="1"/>
    <col min="5897" max="5897" width="14.28515625" style="57" customWidth="1"/>
    <col min="5898" max="5898" width="10.42578125" style="57" bestFit="1" customWidth="1"/>
    <col min="5899" max="6140" width="9.7109375" style="57"/>
    <col min="6141" max="6141" width="4.85546875" style="57" customWidth="1"/>
    <col min="6142" max="6142" width="54.28515625" style="57" customWidth="1"/>
    <col min="6143" max="6143" width="15.28515625" style="57" customWidth="1"/>
    <col min="6144" max="6144" width="0" style="57" hidden="1" customWidth="1"/>
    <col min="6145" max="6145" width="11.42578125" style="57" customWidth="1"/>
    <col min="6146" max="6146" width="13.42578125" style="57" customWidth="1"/>
    <col min="6147" max="6147" width="11.7109375" style="57" customWidth="1"/>
    <col min="6148" max="6148" width="11.28515625" style="57" customWidth="1"/>
    <col min="6149" max="6149" width="11.140625" style="57" customWidth="1"/>
    <col min="6150" max="6150" width="24.85546875" style="57" customWidth="1"/>
    <col min="6151" max="6152" width="14.42578125" style="57" customWidth="1"/>
    <col min="6153" max="6153" width="14.28515625" style="57" customWidth="1"/>
    <col min="6154" max="6154" width="10.42578125" style="57" bestFit="1" customWidth="1"/>
    <col min="6155" max="6396" width="9.7109375" style="57"/>
    <col min="6397" max="6397" width="4.85546875" style="57" customWidth="1"/>
    <col min="6398" max="6398" width="54.28515625" style="57" customWidth="1"/>
    <col min="6399" max="6399" width="15.28515625" style="57" customWidth="1"/>
    <col min="6400" max="6400" width="0" style="57" hidden="1" customWidth="1"/>
    <col min="6401" max="6401" width="11.42578125" style="57" customWidth="1"/>
    <col min="6402" max="6402" width="13.42578125" style="57" customWidth="1"/>
    <col min="6403" max="6403" width="11.7109375" style="57" customWidth="1"/>
    <col min="6404" max="6404" width="11.28515625" style="57" customWidth="1"/>
    <col min="6405" max="6405" width="11.140625" style="57" customWidth="1"/>
    <col min="6406" max="6406" width="24.85546875" style="57" customWidth="1"/>
    <col min="6407" max="6408" width="14.42578125" style="57" customWidth="1"/>
    <col min="6409" max="6409" width="14.28515625" style="57" customWidth="1"/>
    <col min="6410" max="6410" width="10.42578125" style="57" bestFit="1" customWidth="1"/>
    <col min="6411" max="6652" width="9.7109375" style="57"/>
    <col min="6653" max="6653" width="4.85546875" style="57" customWidth="1"/>
    <col min="6654" max="6654" width="54.28515625" style="57" customWidth="1"/>
    <col min="6655" max="6655" width="15.28515625" style="57" customWidth="1"/>
    <col min="6656" max="6656" width="0" style="57" hidden="1" customWidth="1"/>
    <col min="6657" max="6657" width="11.42578125" style="57" customWidth="1"/>
    <col min="6658" max="6658" width="13.42578125" style="57" customWidth="1"/>
    <col min="6659" max="6659" width="11.7109375" style="57" customWidth="1"/>
    <col min="6660" max="6660" width="11.28515625" style="57" customWidth="1"/>
    <col min="6661" max="6661" width="11.140625" style="57" customWidth="1"/>
    <col min="6662" max="6662" width="24.85546875" style="57" customWidth="1"/>
    <col min="6663" max="6664" width="14.42578125" style="57" customWidth="1"/>
    <col min="6665" max="6665" width="14.28515625" style="57" customWidth="1"/>
    <col min="6666" max="6666" width="10.42578125" style="57" bestFit="1" customWidth="1"/>
    <col min="6667" max="6908" width="9.7109375" style="57"/>
    <col min="6909" max="6909" width="4.85546875" style="57" customWidth="1"/>
    <col min="6910" max="6910" width="54.28515625" style="57" customWidth="1"/>
    <col min="6911" max="6911" width="15.28515625" style="57" customWidth="1"/>
    <col min="6912" max="6912" width="0" style="57" hidden="1" customWidth="1"/>
    <col min="6913" max="6913" width="11.42578125" style="57" customWidth="1"/>
    <col min="6914" max="6914" width="13.42578125" style="57" customWidth="1"/>
    <col min="6915" max="6915" width="11.7109375" style="57" customWidth="1"/>
    <col min="6916" max="6916" width="11.28515625" style="57" customWidth="1"/>
    <col min="6917" max="6917" width="11.140625" style="57" customWidth="1"/>
    <col min="6918" max="6918" width="24.85546875" style="57" customWidth="1"/>
    <col min="6919" max="6920" width="14.42578125" style="57" customWidth="1"/>
    <col min="6921" max="6921" width="14.28515625" style="57" customWidth="1"/>
    <col min="6922" max="6922" width="10.42578125" style="57" bestFit="1" customWidth="1"/>
    <col min="6923" max="7164" width="9.7109375" style="57"/>
    <col min="7165" max="7165" width="4.85546875" style="57" customWidth="1"/>
    <col min="7166" max="7166" width="54.28515625" style="57" customWidth="1"/>
    <col min="7167" max="7167" width="15.28515625" style="57" customWidth="1"/>
    <col min="7168" max="7168" width="0" style="57" hidden="1" customWidth="1"/>
    <col min="7169" max="7169" width="11.42578125" style="57" customWidth="1"/>
    <col min="7170" max="7170" width="13.42578125" style="57" customWidth="1"/>
    <col min="7171" max="7171" width="11.7109375" style="57" customWidth="1"/>
    <col min="7172" max="7172" width="11.28515625" style="57" customWidth="1"/>
    <col min="7173" max="7173" width="11.140625" style="57" customWidth="1"/>
    <col min="7174" max="7174" width="24.85546875" style="57" customWidth="1"/>
    <col min="7175" max="7176" width="14.42578125" style="57" customWidth="1"/>
    <col min="7177" max="7177" width="14.28515625" style="57" customWidth="1"/>
    <col min="7178" max="7178" width="10.42578125" style="57" bestFit="1" customWidth="1"/>
    <col min="7179" max="7420" width="9.7109375" style="57"/>
    <col min="7421" max="7421" width="4.85546875" style="57" customWidth="1"/>
    <col min="7422" max="7422" width="54.28515625" style="57" customWidth="1"/>
    <col min="7423" max="7423" width="15.28515625" style="57" customWidth="1"/>
    <col min="7424" max="7424" width="0" style="57" hidden="1" customWidth="1"/>
    <col min="7425" max="7425" width="11.42578125" style="57" customWidth="1"/>
    <col min="7426" max="7426" width="13.42578125" style="57" customWidth="1"/>
    <col min="7427" max="7427" width="11.7109375" style="57" customWidth="1"/>
    <col min="7428" max="7428" width="11.28515625" style="57" customWidth="1"/>
    <col min="7429" max="7429" width="11.140625" style="57" customWidth="1"/>
    <col min="7430" max="7430" width="24.85546875" style="57" customWidth="1"/>
    <col min="7431" max="7432" width="14.42578125" style="57" customWidth="1"/>
    <col min="7433" max="7433" width="14.28515625" style="57" customWidth="1"/>
    <col min="7434" max="7434" width="10.42578125" style="57" bestFit="1" customWidth="1"/>
    <col min="7435" max="7676" width="9.7109375" style="57"/>
    <col min="7677" max="7677" width="4.85546875" style="57" customWidth="1"/>
    <col min="7678" max="7678" width="54.28515625" style="57" customWidth="1"/>
    <col min="7679" max="7679" width="15.28515625" style="57" customWidth="1"/>
    <col min="7680" max="7680" width="0" style="57" hidden="1" customWidth="1"/>
    <col min="7681" max="7681" width="11.42578125" style="57" customWidth="1"/>
    <col min="7682" max="7682" width="13.42578125" style="57" customWidth="1"/>
    <col min="7683" max="7683" width="11.7109375" style="57" customWidth="1"/>
    <col min="7684" max="7684" width="11.28515625" style="57" customWidth="1"/>
    <col min="7685" max="7685" width="11.140625" style="57" customWidth="1"/>
    <col min="7686" max="7686" width="24.85546875" style="57" customWidth="1"/>
    <col min="7687" max="7688" width="14.42578125" style="57" customWidth="1"/>
    <col min="7689" max="7689" width="14.28515625" style="57" customWidth="1"/>
    <col min="7690" max="7690" width="10.42578125" style="57" bestFit="1" customWidth="1"/>
    <col min="7691" max="7932" width="9.7109375" style="57"/>
    <col min="7933" max="7933" width="4.85546875" style="57" customWidth="1"/>
    <col min="7934" max="7934" width="54.28515625" style="57" customWidth="1"/>
    <col min="7935" max="7935" width="15.28515625" style="57" customWidth="1"/>
    <col min="7936" max="7936" width="0" style="57" hidden="1" customWidth="1"/>
    <col min="7937" max="7937" width="11.42578125" style="57" customWidth="1"/>
    <col min="7938" max="7938" width="13.42578125" style="57" customWidth="1"/>
    <col min="7939" max="7939" width="11.7109375" style="57" customWidth="1"/>
    <col min="7940" max="7940" width="11.28515625" style="57" customWidth="1"/>
    <col min="7941" max="7941" width="11.140625" style="57" customWidth="1"/>
    <col min="7942" max="7942" width="24.85546875" style="57" customWidth="1"/>
    <col min="7943" max="7944" width="14.42578125" style="57" customWidth="1"/>
    <col min="7945" max="7945" width="14.28515625" style="57" customWidth="1"/>
    <col min="7946" max="7946" width="10.42578125" style="57" bestFit="1" customWidth="1"/>
    <col min="7947" max="8188" width="9.7109375" style="57"/>
    <col min="8189" max="8189" width="4.85546875" style="57" customWidth="1"/>
    <col min="8190" max="8190" width="54.28515625" style="57" customWidth="1"/>
    <col min="8191" max="8191" width="15.28515625" style="57" customWidth="1"/>
    <col min="8192" max="8192" width="0" style="57" hidden="1" customWidth="1"/>
    <col min="8193" max="8193" width="11.42578125" style="57" customWidth="1"/>
    <col min="8194" max="8194" width="13.42578125" style="57" customWidth="1"/>
    <col min="8195" max="8195" width="11.7109375" style="57" customWidth="1"/>
    <col min="8196" max="8196" width="11.28515625" style="57" customWidth="1"/>
    <col min="8197" max="8197" width="11.140625" style="57" customWidth="1"/>
    <col min="8198" max="8198" width="24.85546875" style="57" customWidth="1"/>
    <col min="8199" max="8200" width="14.42578125" style="57" customWidth="1"/>
    <col min="8201" max="8201" width="14.28515625" style="57" customWidth="1"/>
    <col min="8202" max="8202" width="10.42578125" style="57" bestFit="1" customWidth="1"/>
    <col min="8203" max="8444" width="9.7109375" style="57"/>
    <col min="8445" max="8445" width="4.85546875" style="57" customWidth="1"/>
    <col min="8446" max="8446" width="54.28515625" style="57" customWidth="1"/>
    <col min="8447" max="8447" width="15.28515625" style="57" customWidth="1"/>
    <col min="8448" max="8448" width="0" style="57" hidden="1" customWidth="1"/>
    <col min="8449" max="8449" width="11.42578125" style="57" customWidth="1"/>
    <col min="8450" max="8450" width="13.42578125" style="57" customWidth="1"/>
    <col min="8451" max="8451" width="11.7109375" style="57" customWidth="1"/>
    <col min="8452" max="8452" width="11.28515625" style="57" customWidth="1"/>
    <col min="8453" max="8453" width="11.140625" style="57" customWidth="1"/>
    <col min="8454" max="8454" width="24.85546875" style="57" customWidth="1"/>
    <col min="8455" max="8456" width="14.42578125" style="57" customWidth="1"/>
    <col min="8457" max="8457" width="14.28515625" style="57" customWidth="1"/>
    <col min="8458" max="8458" width="10.42578125" style="57" bestFit="1" customWidth="1"/>
    <col min="8459" max="8700" width="9.7109375" style="57"/>
    <col min="8701" max="8701" width="4.85546875" style="57" customWidth="1"/>
    <col min="8702" max="8702" width="54.28515625" style="57" customWidth="1"/>
    <col min="8703" max="8703" width="15.28515625" style="57" customWidth="1"/>
    <col min="8704" max="8704" width="0" style="57" hidden="1" customWidth="1"/>
    <col min="8705" max="8705" width="11.42578125" style="57" customWidth="1"/>
    <col min="8706" max="8706" width="13.42578125" style="57" customWidth="1"/>
    <col min="8707" max="8707" width="11.7109375" style="57" customWidth="1"/>
    <col min="8708" max="8708" width="11.28515625" style="57" customWidth="1"/>
    <col min="8709" max="8709" width="11.140625" style="57" customWidth="1"/>
    <col min="8710" max="8710" width="24.85546875" style="57" customWidth="1"/>
    <col min="8711" max="8712" width="14.42578125" style="57" customWidth="1"/>
    <col min="8713" max="8713" width="14.28515625" style="57" customWidth="1"/>
    <col min="8714" max="8714" width="10.42578125" style="57" bestFit="1" customWidth="1"/>
    <col min="8715" max="8956" width="9.7109375" style="57"/>
    <col min="8957" max="8957" width="4.85546875" style="57" customWidth="1"/>
    <col min="8958" max="8958" width="54.28515625" style="57" customWidth="1"/>
    <col min="8959" max="8959" width="15.28515625" style="57" customWidth="1"/>
    <col min="8960" max="8960" width="0" style="57" hidden="1" customWidth="1"/>
    <col min="8961" max="8961" width="11.42578125" style="57" customWidth="1"/>
    <col min="8962" max="8962" width="13.42578125" style="57" customWidth="1"/>
    <col min="8963" max="8963" width="11.7109375" style="57" customWidth="1"/>
    <col min="8964" max="8964" width="11.28515625" style="57" customWidth="1"/>
    <col min="8965" max="8965" width="11.140625" style="57" customWidth="1"/>
    <col min="8966" max="8966" width="24.85546875" style="57" customWidth="1"/>
    <col min="8967" max="8968" width="14.42578125" style="57" customWidth="1"/>
    <col min="8969" max="8969" width="14.28515625" style="57" customWidth="1"/>
    <col min="8970" max="8970" width="10.42578125" style="57" bestFit="1" customWidth="1"/>
    <col min="8971" max="9212" width="9.7109375" style="57"/>
    <col min="9213" max="9213" width="4.85546875" style="57" customWidth="1"/>
    <col min="9214" max="9214" width="54.28515625" style="57" customWidth="1"/>
    <col min="9215" max="9215" width="15.28515625" style="57" customWidth="1"/>
    <col min="9216" max="9216" width="0" style="57" hidden="1" customWidth="1"/>
    <col min="9217" max="9217" width="11.42578125" style="57" customWidth="1"/>
    <col min="9218" max="9218" width="13.42578125" style="57" customWidth="1"/>
    <col min="9219" max="9219" width="11.7109375" style="57" customWidth="1"/>
    <col min="9220" max="9220" width="11.28515625" style="57" customWidth="1"/>
    <col min="9221" max="9221" width="11.140625" style="57" customWidth="1"/>
    <col min="9222" max="9222" width="24.85546875" style="57" customWidth="1"/>
    <col min="9223" max="9224" width="14.42578125" style="57" customWidth="1"/>
    <col min="9225" max="9225" width="14.28515625" style="57" customWidth="1"/>
    <col min="9226" max="9226" width="10.42578125" style="57" bestFit="1" customWidth="1"/>
    <col min="9227" max="9468" width="9.7109375" style="57"/>
    <col min="9469" max="9469" width="4.85546875" style="57" customWidth="1"/>
    <col min="9470" max="9470" width="54.28515625" style="57" customWidth="1"/>
    <col min="9471" max="9471" width="15.28515625" style="57" customWidth="1"/>
    <col min="9472" max="9472" width="0" style="57" hidden="1" customWidth="1"/>
    <col min="9473" max="9473" width="11.42578125" style="57" customWidth="1"/>
    <col min="9474" max="9474" width="13.42578125" style="57" customWidth="1"/>
    <col min="9475" max="9475" width="11.7109375" style="57" customWidth="1"/>
    <col min="9476" max="9476" width="11.28515625" style="57" customWidth="1"/>
    <col min="9477" max="9477" width="11.140625" style="57" customWidth="1"/>
    <col min="9478" max="9478" width="24.85546875" style="57" customWidth="1"/>
    <col min="9479" max="9480" width="14.42578125" style="57" customWidth="1"/>
    <col min="9481" max="9481" width="14.28515625" style="57" customWidth="1"/>
    <col min="9482" max="9482" width="10.42578125" style="57" bestFit="1" customWidth="1"/>
    <col min="9483" max="9724" width="9.7109375" style="57"/>
    <col min="9725" max="9725" width="4.85546875" style="57" customWidth="1"/>
    <col min="9726" max="9726" width="54.28515625" style="57" customWidth="1"/>
    <col min="9727" max="9727" width="15.28515625" style="57" customWidth="1"/>
    <col min="9728" max="9728" width="0" style="57" hidden="1" customWidth="1"/>
    <col min="9729" max="9729" width="11.42578125" style="57" customWidth="1"/>
    <col min="9730" max="9730" width="13.42578125" style="57" customWidth="1"/>
    <col min="9731" max="9731" width="11.7109375" style="57" customWidth="1"/>
    <col min="9732" max="9732" width="11.28515625" style="57" customWidth="1"/>
    <col min="9733" max="9733" width="11.140625" style="57" customWidth="1"/>
    <col min="9734" max="9734" width="24.85546875" style="57" customWidth="1"/>
    <col min="9735" max="9736" width="14.42578125" style="57" customWidth="1"/>
    <col min="9737" max="9737" width="14.28515625" style="57" customWidth="1"/>
    <col min="9738" max="9738" width="10.42578125" style="57" bestFit="1" customWidth="1"/>
    <col min="9739" max="9980" width="9.7109375" style="57"/>
    <col min="9981" max="9981" width="4.85546875" style="57" customWidth="1"/>
    <col min="9982" max="9982" width="54.28515625" style="57" customWidth="1"/>
    <col min="9983" max="9983" width="15.28515625" style="57" customWidth="1"/>
    <col min="9984" max="9984" width="0" style="57" hidden="1" customWidth="1"/>
    <col min="9985" max="9985" width="11.42578125" style="57" customWidth="1"/>
    <col min="9986" max="9986" width="13.42578125" style="57" customWidth="1"/>
    <col min="9987" max="9987" width="11.7109375" style="57" customWidth="1"/>
    <col min="9988" max="9988" width="11.28515625" style="57" customWidth="1"/>
    <col min="9989" max="9989" width="11.140625" style="57" customWidth="1"/>
    <col min="9990" max="9990" width="24.85546875" style="57" customWidth="1"/>
    <col min="9991" max="9992" width="14.42578125" style="57" customWidth="1"/>
    <col min="9993" max="9993" width="14.28515625" style="57" customWidth="1"/>
    <col min="9994" max="9994" width="10.42578125" style="57" bestFit="1" customWidth="1"/>
    <col min="9995" max="10236" width="9.7109375" style="57"/>
    <col min="10237" max="10237" width="4.85546875" style="57" customWidth="1"/>
    <col min="10238" max="10238" width="54.28515625" style="57" customWidth="1"/>
    <col min="10239" max="10239" width="15.28515625" style="57" customWidth="1"/>
    <col min="10240" max="10240" width="0" style="57" hidden="1" customWidth="1"/>
    <col min="10241" max="10241" width="11.42578125" style="57" customWidth="1"/>
    <col min="10242" max="10242" width="13.42578125" style="57" customWidth="1"/>
    <col min="10243" max="10243" width="11.7109375" style="57" customWidth="1"/>
    <col min="10244" max="10244" width="11.28515625" style="57" customWidth="1"/>
    <col min="10245" max="10245" width="11.140625" style="57" customWidth="1"/>
    <col min="10246" max="10246" width="24.85546875" style="57" customWidth="1"/>
    <col min="10247" max="10248" width="14.42578125" style="57" customWidth="1"/>
    <col min="10249" max="10249" width="14.28515625" style="57" customWidth="1"/>
    <col min="10250" max="10250" width="10.42578125" style="57" bestFit="1" customWidth="1"/>
    <col min="10251" max="10492" width="9.7109375" style="57"/>
    <col min="10493" max="10493" width="4.85546875" style="57" customWidth="1"/>
    <col min="10494" max="10494" width="54.28515625" style="57" customWidth="1"/>
    <col min="10495" max="10495" width="15.28515625" style="57" customWidth="1"/>
    <col min="10496" max="10496" width="0" style="57" hidden="1" customWidth="1"/>
    <col min="10497" max="10497" width="11.42578125" style="57" customWidth="1"/>
    <col min="10498" max="10498" width="13.42578125" style="57" customWidth="1"/>
    <col min="10499" max="10499" width="11.7109375" style="57" customWidth="1"/>
    <col min="10500" max="10500" width="11.28515625" style="57" customWidth="1"/>
    <col min="10501" max="10501" width="11.140625" style="57" customWidth="1"/>
    <col min="10502" max="10502" width="24.85546875" style="57" customWidth="1"/>
    <col min="10503" max="10504" width="14.42578125" style="57" customWidth="1"/>
    <col min="10505" max="10505" width="14.28515625" style="57" customWidth="1"/>
    <col min="10506" max="10506" width="10.42578125" style="57" bestFit="1" customWidth="1"/>
    <col min="10507" max="10748" width="9.7109375" style="57"/>
    <col min="10749" max="10749" width="4.85546875" style="57" customWidth="1"/>
    <col min="10750" max="10750" width="54.28515625" style="57" customWidth="1"/>
    <col min="10751" max="10751" width="15.28515625" style="57" customWidth="1"/>
    <col min="10752" max="10752" width="0" style="57" hidden="1" customWidth="1"/>
    <col min="10753" max="10753" width="11.42578125" style="57" customWidth="1"/>
    <col min="10754" max="10754" width="13.42578125" style="57" customWidth="1"/>
    <col min="10755" max="10755" width="11.7109375" style="57" customWidth="1"/>
    <col min="10756" max="10756" width="11.28515625" style="57" customWidth="1"/>
    <col min="10757" max="10757" width="11.140625" style="57" customWidth="1"/>
    <col min="10758" max="10758" width="24.85546875" style="57" customWidth="1"/>
    <col min="10759" max="10760" width="14.42578125" style="57" customWidth="1"/>
    <col min="10761" max="10761" width="14.28515625" style="57" customWidth="1"/>
    <col min="10762" max="10762" width="10.42578125" style="57" bestFit="1" customWidth="1"/>
    <col min="10763" max="11004" width="9.7109375" style="57"/>
    <col min="11005" max="11005" width="4.85546875" style="57" customWidth="1"/>
    <col min="11006" max="11006" width="54.28515625" style="57" customWidth="1"/>
    <col min="11007" max="11007" width="15.28515625" style="57" customWidth="1"/>
    <col min="11008" max="11008" width="0" style="57" hidden="1" customWidth="1"/>
    <col min="11009" max="11009" width="11.42578125" style="57" customWidth="1"/>
    <col min="11010" max="11010" width="13.42578125" style="57" customWidth="1"/>
    <col min="11011" max="11011" width="11.7109375" style="57" customWidth="1"/>
    <col min="11012" max="11012" width="11.28515625" style="57" customWidth="1"/>
    <col min="11013" max="11013" width="11.140625" style="57" customWidth="1"/>
    <col min="11014" max="11014" width="24.85546875" style="57" customWidth="1"/>
    <col min="11015" max="11016" width="14.42578125" style="57" customWidth="1"/>
    <col min="11017" max="11017" width="14.28515625" style="57" customWidth="1"/>
    <col min="11018" max="11018" width="10.42578125" style="57" bestFit="1" customWidth="1"/>
    <col min="11019" max="11260" width="9.7109375" style="57"/>
    <col min="11261" max="11261" width="4.85546875" style="57" customWidth="1"/>
    <col min="11262" max="11262" width="54.28515625" style="57" customWidth="1"/>
    <col min="11263" max="11263" width="15.28515625" style="57" customWidth="1"/>
    <col min="11264" max="11264" width="0" style="57" hidden="1" customWidth="1"/>
    <col min="11265" max="11265" width="11.42578125" style="57" customWidth="1"/>
    <col min="11266" max="11266" width="13.42578125" style="57" customWidth="1"/>
    <col min="11267" max="11267" width="11.7109375" style="57" customWidth="1"/>
    <col min="11268" max="11268" width="11.28515625" style="57" customWidth="1"/>
    <col min="11269" max="11269" width="11.140625" style="57" customWidth="1"/>
    <col min="11270" max="11270" width="24.85546875" style="57" customWidth="1"/>
    <col min="11271" max="11272" width="14.42578125" style="57" customWidth="1"/>
    <col min="11273" max="11273" width="14.28515625" style="57" customWidth="1"/>
    <col min="11274" max="11274" width="10.42578125" style="57" bestFit="1" customWidth="1"/>
    <col min="11275" max="11516" width="9.7109375" style="57"/>
    <col min="11517" max="11517" width="4.85546875" style="57" customWidth="1"/>
    <col min="11518" max="11518" width="54.28515625" style="57" customWidth="1"/>
    <col min="11519" max="11519" width="15.28515625" style="57" customWidth="1"/>
    <col min="11520" max="11520" width="0" style="57" hidden="1" customWidth="1"/>
    <col min="11521" max="11521" width="11.42578125" style="57" customWidth="1"/>
    <col min="11522" max="11522" width="13.42578125" style="57" customWidth="1"/>
    <col min="11523" max="11523" width="11.7109375" style="57" customWidth="1"/>
    <col min="11524" max="11524" width="11.28515625" style="57" customWidth="1"/>
    <col min="11525" max="11525" width="11.140625" style="57" customWidth="1"/>
    <col min="11526" max="11526" width="24.85546875" style="57" customWidth="1"/>
    <col min="11527" max="11528" width="14.42578125" style="57" customWidth="1"/>
    <col min="11529" max="11529" width="14.28515625" style="57" customWidth="1"/>
    <col min="11530" max="11530" width="10.42578125" style="57" bestFit="1" customWidth="1"/>
    <col min="11531" max="11772" width="9.7109375" style="57"/>
    <col min="11773" max="11773" width="4.85546875" style="57" customWidth="1"/>
    <col min="11774" max="11774" width="54.28515625" style="57" customWidth="1"/>
    <col min="11775" max="11775" width="15.28515625" style="57" customWidth="1"/>
    <col min="11776" max="11776" width="0" style="57" hidden="1" customWidth="1"/>
    <col min="11777" max="11777" width="11.42578125" style="57" customWidth="1"/>
    <col min="11778" max="11778" width="13.42578125" style="57" customWidth="1"/>
    <col min="11779" max="11779" width="11.7109375" style="57" customWidth="1"/>
    <col min="11780" max="11780" width="11.28515625" style="57" customWidth="1"/>
    <col min="11781" max="11781" width="11.140625" style="57" customWidth="1"/>
    <col min="11782" max="11782" width="24.85546875" style="57" customWidth="1"/>
    <col min="11783" max="11784" width="14.42578125" style="57" customWidth="1"/>
    <col min="11785" max="11785" width="14.28515625" style="57" customWidth="1"/>
    <col min="11786" max="11786" width="10.42578125" style="57" bestFit="1" customWidth="1"/>
    <col min="11787" max="12028" width="9.7109375" style="57"/>
    <col min="12029" max="12029" width="4.85546875" style="57" customWidth="1"/>
    <col min="12030" max="12030" width="54.28515625" style="57" customWidth="1"/>
    <col min="12031" max="12031" width="15.28515625" style="57" customWidth="1"/>
    <col min="12032" max="12032" width="0" style="57" hidden="1" customWidth="1"/>
    <col min="12033" max="12033" width="11.42578125" style="57" customWidth="1"/>
    <col min="12034" max="12034" width="13.42578125" style="57" customWidth="1"/>
    <col min="12035" max="12035" width="11.7109375" style="57" customWidth="1"/>
    <col min="12036" max="12036" width="11.28515625" style="57" customWidth="1"/>
    <col min="12037" max="12037" width="11.140625" style="57" customWidth="1"/>
    <col min="12038" max="12038" width="24.85546875" style="57" customWidth="1"/>
    <col min="12039" max="12040" width="14.42578125" style="57" customWidth="1"/>
    <col min="12041" max="12041" width="14.28515625" style="57" customWidth="1"/>
    <col min="12042" max="12042" width="10.42578125" style="57" bestFit="1" customWidth="1"/>
    <col min="12043" max="12284" width="9.7109375" style="57"/>
    <col min="12285" max="12285" width="4.85546875" style="57" customWidth="1"/>
    <col min="12286" max="12286" width="54.28515625" style="57" customWidth="1"/>
    <col min="12287" max="12287" width="15.28515625" style="57" customWidth="1"/>
    <col min="12288" max="12288" width="0" style="57" hidden="1" customWidth="1"/>
    <col min="12289" max="12289" width="11.42578125" style="57" customWidth="1"/>
    <col min="12290" max="12290" width="13.42578125" style="57" customWidth="1"/>
    <col min="12291" max="12291" width="11.7109375" style="57" customWidth="1"/>
    <col min="12292" max="12292" width="11.28515625" style="57" customWidth="1"/>
    <col min="12293" max="12293" width="11.140625" style="57" customWidth="1"/>
    <col min="12294" max="12294" width="24.85546875" style="57" customWidth="1"/>
    <col min="12295" max="12296" width="14.42578125" style="57" customWidth="1"/>
    <col min="12297" max="12297" width="14.28515625" style="57" customWidth="1"/>
    <col min="12298" max="12298" width="10.42578125" style="57" bestFit="1" customWidth="1"/>
    <col min="12299" max="12540" width="9.7109375" style="57"/>
    <col min="12541" max="12541" width="4.85546875" style="57" customWidth="1"/>
    <col min="12542" max="12542" width="54.28515625" style="57" customWidth="1"/>
    <col min="12543" max="12543" width="15.28515625" style="57" customWidth="1"/>
    <col min="12544" max="12544" width="0" style="57" hidden="1" customWidth="1"/>
    <col min="12545" max="12545" width="11.42578125" style="57" customWidth="1"/>
    <col min="12546" max="12546" width="13.42578125" style="57" customWidth="1"/>
    <col min="12547" max="12547" width="11.7109375" style="57" customWidth="1"/>
    <col min="12548" max="12548" width="11.28515625" style="57" customWidth="1"/>
    <col min="12549" max="12549" width="11.140625" style="57" customWidth="1"/>
    <col min="12550" max="12550" width="24.85546875" style="57" customWidth="1"/>
    <col min="12551" max="12552" width="14.42578125" style="57" customWidth="1"/>
    <col min="12553" max="12553" width="14.28515625" style="57" customWidth="1"/>
    <col min="12554" max="12554" width="10.42578125" style="57" bestFit="1" customWidth="1"/>
    <col min="12555" max="12796" width="9.7109375" style="57"/>
    <col min="12797" max="12797" width="4.85546875" style="57" customWidth="1"/>
    <col min="12798" max="12798" width="54.28515625" style="57" customWidth="1"/>
    <col min="12799" max="12799" width="15.28515625" style="57" customWidth="1"/>
    <col min="12800" max="12800" width="0" style="57" hidden="1" customWidth="1"/>
    <col min="12801" max="12801" width="11.42578125" style="57" customWidth="1"/>
    <col min="12802" max="12802" width="13.42578125" style="57" customWidth="1"/>
    <col min="12803" max="12803" width="11.7109375" style="57" customWidth="1"/>
    <col min="12804" max="12804" width="11.28515625" style="57" customWidth="1"/>
    <col min="12805" max="12805" width="11.140625" style="57" customWidth="1"/>
    <col min="12806" max="12806" width="24.85546875" style="57" customWidth="1"/>
    <col min="12807" max="12808" width="14.42578125" style="57" customWidth="1"/>
    <col min="12809" max="12809" width="14.28515625" style="57" customWidth="1"/>
    <col min="12810" max="12810" width="10.42578125" style="57" bestFit="1" customWidth="1"/>
    <col min="12811" max="13052" width="9.7109375" style="57"/>
    <col min="13053" max="13053" width="4.85546875" style="57" customWidth="1"/>
    <col min="13054" max="13054" width="54.28515625" style="57" customWidth="1"/>
    <col min="13055" max="13055" width="15.28515625" style="57" customWidth="1"/>
    <col min="13056" max="13056" width="0" style="57" hidden="1" customWidth="1"/>
    <col min="13057" max="13057" width="11.42578125" style="57" customWidth="1"/>
    <col min="13058" max="13058" width="13.42578125" style="57" customWidth="1"/>
    <col min="13059" max="13059" width="11.7109375" style="57" customWidth="1"/>
    <col min="13060" max="13060" width="11.28515625" style="57" customWidth="1"/>
    <col min="13061" max="13061" width="11.140625" style="57" customWidth="1"/>
    <col min="13062" max="13062" width="24.85546875" style="57" customWidth="1"/>
    <col min="13063" max="13064" width="14.42578125" style="57" customWidth="1"/>
    <col min="13065" max="13065" width="14.28515625" style="57" customWidth="1"/>
    <col min="13066" max="13066" width="10.42578125" style="57" bestFit="1" customWidth="1"/>
    <col min="13067" max="13308" width="9.7109375" style="57"/>
    <col min="13309" max="13309" width="4.85546875" style="57" customWidth="1"/>
    <col min="13310" max="13310" width="54.28515625" style="57" customWidth="1"/>
    <col min="13311" max="13311" width="15.28515625" style="57" customWidth="1"/>
    <col min="13312" max="13312" width="0" style="57" hidden="1" customWidth="1"/>
    <col min="13313" max="13313" width="11.42578125" style="57" customWidth="1"/>
    <col min="13314" max="13314" width="13.42578125" style="57" customWidth="1"/>
    <col min="13315" max="13315" width="11.7109375" style="57" customWidth="1"/>
    <col min="13316" max="13316" width="11.28515625" style="57" customWidth="1"/>
    <col min="13317" max="13317" width="11.140625" style="57" customWidth="1"/>
    <col min="13318" max="13318" width="24.85546875" style="57" customWidth="1"/>
    <col min="13319" max="13320" width="14.42578125" style="57" customWidth="1"/>
    <col min="13321" max="13321" width="14.28515625" style="57" customWidth="1"/>
    <col min="13322" max="13322" width="10.42578125" style="57" bestFit="1" customWidth="1"/>
    <col min="13323" max="13564" width="9.7109375" style="57"/>
    <col min="13565" max="13565" width="4.85546875" style="57" customWidth="1"/>
    <col min="13566" max="13566" width="54.28515625" style="57" customWidth="1"/>
    <col min="13567" max="13567" width="15.28515625" style="57" customWidth="1"/>
    <col min="13568" max="13568" width="0" style="57" hidden="1" customWidth="1"/>
    <col min="13569" max="13569" width="11.42578125" style="57" customWidth="1"/>
    <col min="13570" max="13570" width="13.42578125" style="57" customWidth="1"/>
    <col min="13571" max="13571" width="11.7109375" style="57" customWidth="1"/>
    <col min="13572" max="13572" width="11.28515625" style="57" customWidth="1"/>
    <col min="13573" max="13573" width="11.140625" style="57" customWidth="1"/>
    <col min="13574" max="13574" width="24.85546875" style="57" customWidth="1"/>
    <col min="13575" max="13576" width="14.42578125" style="57" customWidth="1"/>
    <col min="13577" max="13577" width="14.28515625" style="57" customWidth="1"/>
    <col min="13578" max="13578" width="10.42578125" style="57" bestFit="1" customWidth="1"/>
    <col min="13579" max="13820" width="9.7109375" style="57"/>
    <col min="13821" max="13821" width="4.85546875" style="57" customWidth="1"/>
    <col min="13822" max="13822" width="54.28515625" style="57" customWidth="1"/>
    <col min="13823" max="13823" width="15.28515625" style="57" customWidth="1"/>
    <col min="13824" max="13824" width="0" style="57" hidden="1" customWidth="1"/>
    <col min="13825" max="13825" width="11.42578125" style="57" customWidth="1"/>
    <col min="13826" max="13826" width="13.42578125" style="57" customWidth="1"/>
    <col min="13827" max="13827" width="11.7109375" style="57" customWidth="1"/>
    <col min="13828" max="13828" width="11.28515625" style="57" customWidth="1"/>
    <col min="13829" max="13829" width="11.140625" style="57" customWidth="1"/>
    <col min="13830" max="13830" width="24.85546875" style="57" customWidth="1"/>
    <col min="13831" max="13832" width="14.42578125" style="57" customWidth="1"/>
    <col min="13833" max="13833" width="14.28515625" style="57" customWidth="1"/>
    <col min="13834" max="13834" width="10.42578125" style="57" bestFit="1" customWidth="1"/>
    <col min="13835" max="14076" width="9.7109375" style="57"/>
    <col min="14077" max="14077" width="4.85546875" style="57" customWidth="1"/>
    <col min="14078" max="14078" width="54.28515625" style="57" customWidth="1"/>
    <col min="14079" max="14079" width="15.28515625" style="57" customWidth="1"/>
    <col min="14080" max="14080" width="0" style="57" hidden="1" customWidth="1"/>
    <col min="14081" max="14081" width="11.42578125" style="57" customWidth="1"/>
    <col min="14082" max="14082" width="13.42578125" style="57" customWidth="1"/>
    <col min="14083" max="14083" width="11.7109375" style="57" customWidth="1"/>
    <col min="14084" max="14084" width="11.28515625" style="57" customWidth="1"/>
    <col min="14085" max="14085" width="11.140625" style="57" customWidth="1"/>
    <col min="14086" max="14086" width="24.85546875" style="57" customWidth="1"/>
    <col min="14087" max="14088" width="14.42578125" style="57" customWidth="1"/>
    <col min="14089" max="14089" width="14.28515625" style="57" customWidth="1"/>
    <col min="14090" max="14090" width="10.42578125" style="57" bestFit="1" customWidth="1"/>
    <col min="14091" max="14332" width="9.7109375" style="57"/>
    <col min="14333" max="14333" width="4.85546875" style="57" customWidth="1"/>
    <col min="14334" max="14334" width="54.28515625" style="57" customWidth="1"/>
    <col min="14335" max="14335" width="15.28515625" style="57" customWidth="1"/>
    <col min="14336" max="14336" width="0" style="57" hidden="1" customWidth="1"/>
    <col min="14337" max="14337" width="11.42578125" style="57" customWidth="1"/>
    <col min="14338" max="14338" width="13.42578125" style="57" customWidth="1"/>
    <col min="14339" max="14339" width="11.7109375" style="57" customWidth="1"/>
    <col min="14340" max="14340" width="11.28515625" style="57" customWidth="1"/>
    <col min="14341" max="14341" width="11.140625" style="57" customWidth="1"/>
    <col min="14342" max="14342" width="24.85546875" style="57" customWidth="1"/>
    <col min="14343" max="14344" width="14.42578125" style="57" customWidth="1"/>
    <col min="14345" max="14345" width="14.28515625" style="57" customWidth="1"/>
    <col min="14346" max="14346" width="10.42578125" style="57" bestFit="1" customWidth="1"/>
    <col min="14347" max="14588" width="9.7109375" style="57"/>
    <col min="14589" max="14589" width="4.85546875" style="57" customWidth="1"/>
    <col min="14590" max="14590" width="54.28515625" style="57" customWidth="1"/>
    <col min="14591" max="14591" width="15.28515625" style="57" customWidth="1"/>
    <col min="14592" max="14592" width="0" style="57" hidden="1" customWidth="1"/>
    <col min="14593" max="14593" width="11.42578125" style="57" customWidth="1"/>
    <col min="14594" max="14594" width="13.42578125" style="57" customWidth="1"/>
    <col min="14595" max="14595" width="11.7109375" style="57" customWidth="1"/>
    <col min="14596" max="14596" width="11.28515625" style="57" customWidth="1"/>
    <col min="14597" max="14597" width="11.140625" style="57" customWidth="1"/>
    <col min="14598" max="14598" width="24.85546875" style="57" customWidth="1"/>
    <col min="14599" max="14600" width="14.42578125" style="57" customWidth="1"/>
    <col min="14601" max="14601" width="14.28515625" style="57" customWidth="1"/>
    <col min="14602" max="14602" width="10.42578125" style="57" bestFit="1" customWidth="1"/>
    <col min="14603" max="14844" width="9.7109375" style="57"/>
    <col min="14845" max="14845" width="4.85546875" style="57" customWidth="1"/>
    <col min="14846" max="14846" width="54.28515625" style="57" customWidth="1"/>
    <col min="14847" max="14847" width="15.28515625" style="57" customWidth="1"/>
    <col min="14848" max="14848" width="0" style="57" hidden="1" customWidth="1"/>
    <col min="14849" max="14849" width="11.42578125" style="57" customWidth="1"/>
    <col min="14850" max="14850" width="13.42578125" style="57" customWidth="1"/>
    <col min="14851" max="14851" width="11.7109375" style="57" customWidth="1"/>
    <col min="14852" max="14852" width="11.28515625" style="57" customWidth="1"/>
    <col min="14853" max="14853" width="11.140625" style="57" customWidth="1"/>
    <col min="14854" max="14854" width="24.85546875" style="57" customWidth="1"/>
    <col min="14855" max="14856" width="14.42578125" style="57" customWidth="1"/>
    <col min="14857" max="14857" width="14.28515625" style="57" customWidth="1"/>
    <col min="14858" max="14858" width="10.42578125" style="57" bestFit="1" customWidth="1"/>
    <col min="14859" max="15100" width="9.7109375" style="57"/>
    <col min="15101" max="15101" width="4.85546875" style="57" customWidth="1"/>
    <col min="15102" max="15102" width="54.28515625" style="57" customWidth="1"/>
    <col min="15103" max="15103" width="15.28515625" style="57" customWidth="1"/>
    <col min="15104" max="15104" width="0" style="57" hidden="1" customWidth="1"/>
    <col min="15105" max="15105" width="11.42578125" style="57" customWidth="1"/>
    <col min="15106" max="15106" width="13.42578125" style="57" customWidth="1"/>
    <col min="15107" max="15107" width="11.7109375" style="57" customWidth="1"/>
    <col min="15108" max="15108" width="11.28515625" style="57" customWidth="1"/>
    <col min="15109" max="15109" width="11.140625" style="57" customWidth="1"/>
    <col min="15110" max="15110" width="24.85546875" style="57" customWidth="1"/>
    <col min="15111" max="15112" width="14.42578125" style="57" customWidth="1"/>
    <col min="15113" max="15113" width="14.28515625" style="57" customWidth="1"/>
    <col min="15114" max="15114" width="10.42578125" style="57" bestFit="1" customWidth="1"/>
    <col min="15115" max="15356" width="9.7109375" style="57"/>
    <col min="15357" max="15357" width="4.85546875" style="57" customWidth="1"/>
    <col min="15358" max="15358" width="54.28515625" style="57" customWidth="1"/>
    <col min="15359" max="15359" width="15.28515625" style="57" customWidth="1"/>
    <col min="15360" max="15360" width="0" style="57" hidden="1" customWidth="1"/>
    <col min="15361" max="15361" width="11.42578125" style="57" customWidth="1"/>
    <col min="15362" max="15362" width="13.42578125" style="57" customWidth="1"/>
    <col min="15363" max="15363" width="11.7109375" style="57" customWidth="1"/>
    <col min="15364" max="15364" width="11.28515625" style="57" customWidth="1"/>
    <col min="15365" max="15365" width="11.140625" style="57" customWidth="1"/>
    <col min="15366" max="15366" width="24.85546875" style="57" customWidth="1"/>
    <col min="15367" max="15368" width="14.42578125" style="57" customWidth="1"/>
    <col min="15369" max="15369" width="14.28515625" style="57" customWidth="1"/>
    <col min="15370" max="15370" width="10.42578125" style="57" bestFit="1" customWidth="1"/>
    <col min="15371" max="15612" width="9.7109375" style="57"/>
    <col min="15613" max="15613" width="4.85546875" style="57" customWidth="1"/>
    <col min="15614" max="15614" width="54.28515625" style="57" customWidth="1"/>
    <col min="15615" max="15615" width="15.28515625" style="57" customWidth="1"/>
    <col min="15616" max="15616" width="0" style="57" hidden="1" customWidth="1"/>
    <col min="15617" max="15617" width="11.42578125" style="57" customWidth="1"/>
    <col min="15618" max="15618" width="13.42578125" style="57" customWidth="1"/>
    <col min="15619" max="15619" width="11.7109375" style="57" customWidth="1"/>
    <col min="15620" max="15620" width="11.28515625" style="57" customWidth="1"/>
    <col min="15621" max="15621" width="11.140625" style="57" customWidth="1"/>
    <col min="15622" max="15622" width="24.85546875" style="57" customWidth="1"/>
    <col min="15623" max="15624" width="14.42578125" style="57" customWidth="1"/>
    <col min="15625" max="15625" width="14.28515625" style="57" customWidth="1"/>
    <col min="15626" max="15626" width="10.42578125" style="57" bestFit="1" customWidth="1"/>
    <col min="15627" max="15868" width="9.7109375" style="57"/>
    <col min="15869" max="15869" width="4.85546875" style="57" customWidth="1"/>
    <col min="15870" max="15870" width="54.28515625" style="57" customWidth="1"/>
    <col min="15871" max="15871" width="15.28515625" style="57" customWidth="1"/>
    <col min="15872" max="15872" width="0" style="57" hidden="1" customWidth="1"/>
    <col min="15873" max="15873" width="11.42578125" style="57" customWidth="1"/>
    <col min="15874" max="15874" width="13.42578125" style="57" customWidth="1"/>
    <col min="15875" max="15875" width="11.7109375" style="57" customWidth="1"/>
    <col min="15876" max="15876" width="11.28515625" style="57" customWidth="1"/>
    <col min="15877" max="15877" width="11.140625" style="57" customWidth="1"/>
    <col min="15878" max="15878" width="24.85546875" style="57" customWidth="1"/>
    <col min="15879" max="15880" width="14.42578125" style="57" customWidth="1"/>
    <col min="15881" max="15881" width="14.28515625" style="57" customWidth="1"/>
    <col min="15882" max="15882" width="10.42578125" style="57" bestFit="1" customWidth="1"/>
    <col min="15883" max="16124" width="9.7109375" style="57"/>
    <col min="16125" max="16125" width="4.85546875" style="57" customWidth="1"/>
    <col min="16126" max="16126" width="54.28515625" style="57" customWidth="1"/>
    <col min="16127" max="16127" width="15.28515625" style="57" customWidth="1"/>
    <col min="16128" max="16128" width="0" style="57" hidden="1" customWidth="1"/>
    <col min="16129" max="16129" width="11.42578125" style="57" customWidth="1"/>
    <col min="16130" max="16130" width="13.42578125" style="57" customWidth="1"/>
    <col min="16131" max="16131" width="11.7109375" style="57" customWidth="1"/>
    <col min="16132" max="16132" width="11.28515625" style="57" customWidth="1"/>
    <col min="16133" max="16133" width="11.140625" style="57" customWidth="1"/>
    <col min="16134" max="16134" width="24.85546875" style="57" customWidth="1"/>
    <col min="16135" max="16136" width="14.42578125" style="57" customWidth="1"/>
    <col min="16137" max="16137" width="14.28515625" style="57" customWidth="1"/>
    <col min="16138" max="16138" width="10.42578125" style="57" bestFit="1" customWidth="1"/>
    <col min="16139" max="16384" width="9.7109375" style="57"/>
  </cols>
  <sheetData>
    <row r="1" spans="1:10" ht="18.75" x14ac:dyDescent="0.3">
      <c r="A1" s="346" t="s">
        <v>95</v>
      </c>
      <c r="B1" s="346"/>
      <c r="C1" s="346"/>
      <c r="D1" s="346"/>
      <c r="E1" s="346"/>
      <c r="F1" s="346"/>
      <c r="G1" s="346"/>
      <c r="H1" s="346"/>
      <c r="I1" s="346"/>
      <c r="J1" s="346"/>
    </row>
    <row r="2" spans="1:10" ht="18.75" x14ac:dyDescent="0.3">
      <c r="A2" s="346" t="s">
        <v>96</v>
      </c>
      <c r="B2" s="346"/>
      <c r="C2" s="346"/>
      <c r="D2" s="346"/>
      <c r="E2" s="346"/>
      <c r="F2" s="346"/>
      <c r="G2" s="346"/>
      <c r="H2" s="346"/>
      <c r="I2" s="346"/>
      <c r="J2" s="346"/>
    </row>
    <row r="3" spans="1:10" ht="16.5" x14ac:dyDescent="0.25">
      <c r="A3" s="347" t="str">
        <f>Chi!A3</f>
        <v>(kèm theo Nghị quyết số 35/NQ-HĐND ngày 20/12/2025 của HĐND xã Mường Hung)</v>
      </c>
      <c r="B3" s="347"/>
      <c r="C3" s="347"/>
      <c r="D3" s="347"/>
      <c r="E3" s="347"/>
      <c r="F3" s="347"/>
      <c r="G3" s="347"/>
      <c r="H3" s="347"/>
      <c r="I3" s="347"/>
      <c r="J3" s="347"/>
    </row>
    <row r="4" spans="1:10" x14ac:dyDescent="0.25">
      <c r="A4" s="57" t="s">
        <v>46</v>
      </c>
      <c r="I4" s="61"/>
      <c r="J4" s="26" t="s">
        <v>42</v>
      </c>
    </row>
    <row r="5" spans="1:10" ht="22.15" customHeight="1" x14ac:dyDescent="0.25">
      <c r="A5" s="350" t="s">
        <v>0</v>
      </c>
      <c r="B5" s="350" t="s">
        <v>44</v>
      </c>
      <c r="C5" s="357" t="s">
        <v>47</v>
      </c>
      <c r="D5" s="357" t="s">
        <v>212</v>
      </c>
      <c r="E5" s="352" t="s">
        <v>143</v>
      </c>
      <c r="F5" s="353"/>
      <c r="G5" s="353"/>
      <c r="H5" s="256"/>
      <c r="I5" s="257"/>
      <c r="J5" s="355" t="s">
        <v>8</v>
      </c>
    </row>
    <row r="6" spans="1:10" ht="33.6" customHeight="1" x14ac:dyDescent="0.25">
      <c r="A6" s="351"/>
      <c r="B6" s="351"/>
      <c r="C6" s="358"/>
      <c r="D6" s="358"/>
      <c r="E6" s="220" t="s">
        <v>170</v>
      </c>
      <c r="F6" s="159" t="s">
        <v>171</v>
      </c>
      <c r="G6" s="75" t="s">
        <v>101</v>
      </c>
      <c r="H6" s="75"/>
      <c r="I6" s="75" t="s">
        <v>156</v>
      </c>
      <c r="J6" s="356"/>
    </row>
    <row r="7" spans="1:10" s="204" customFormat="1" ht="28.15" customHeight="1" x14ac:dyDescent="0.25">
      <c r="A7" s="64"/>
      <c r="B7" s="64" t="s">
        <v>9</v>
      </c>
      <c r="C7" s="200">
        <f>+C8+C21+C22</f>
        <v>9895000000</v>
      </c>
      <c r="D7" s="200"/>
      <c r="E7" s="200">
        <f>+E8+E21+E22</f>
        <v>291913000</v>
      </c>
      <c r="F7" s="200">
        <f>+F8+F21+F22</f>
        <v>8674236000</v>
      </c>
      <c r="G7" s="200">
        <f>+G8+G21+G22</f>
        <v>400000000</v>
      </c>
      <c r="H7" s="64"/>
      <c r="I7" s="65">
        <f>SUM(I9:I22)</f>
        <v>528851000</v>
      </c>
      <c r="J7" s="65"/>
    </row>
    <row r="8" spans="1:10" s="204" customFormat="1" ht="28.15" customHeight="1" x14ac:dyDescent="0.25">
      <c r="A8" s="64" t="s">
        <v>1</v>
      </c>
      <c r="B8" s="213" t="s">
        <v>23</v>
      </c>
      <c r="C8" s="200">
        <f>+C9+C10+C11+C12+C13+C16+C17+C18+C19+C20</f>
        <v>8664149000</v>
      </c>
      <c r="D8" s="200"/>
      <c r="E8" s="156">
        <f>SUM(E9:E20)</f>
        <v>291913000</v>
      </c>
      <c r="F8" s="156">
        <f>SUM(F9:F20)</f>
        <v>8674236000</v>
      </c>
      <c r="G8" s="156">
        <f>SUM(G9:G20)</f>
        <v>400000000</v>
      </c>
      <c r="H8" s="64"/>
      <c r="I8" s="65"/>
      <c r="J8" s="65"/>
    </row>
    <row r="9" spans="1:10" s="201" customFormat="1" ht="30" customHeight="1" x14ac:dyDescent="0.25">
      <c r="A9" s="70">
        <v>1</v>
      </c>
      <c r="B9" s="71" t="s">
        <v>99</v>
      </c>
      <c r="C9" s="73">
        <v>256913000</v>
      </c>
      <c r="D9" s="73" t="s">
        <v>170</v>
      </c>
      <c r="E9" s="73">
        <v>256913000</v>
      </c>
      <c r="F9" s="108"/>
      <c r="G9" s="108"/>
      <c r="H9" s="108"/>
      <c r="I9" s="73"/>
      <c r="J9" s="55"/>
    </row>
    <row r="10" spans="1:10" s="204" customFormat="1" ht="27.6" customHeight="1" x14ac:dyDescent="0.25">
      <c r="A10" s="70">
        <v>2</v>
      </c>
      <c r="B10" s="202" t="s">
        <v>123</v>
      </c>
      <c r="C10" s="73">
        <v>35000000</v>
      </c>
      <c r="D10" s="73" t="s">
        <v>170</v>
      </c>
      <c r="E10" s="118">
        <v>35000000</v>
      </c>
      <c r="F10" s="202"/>
      <c r="G10" s="202"/>
      <c r="H10" s="202"/>
      <c r="I10" s="118"/>
      <c r="J10" s="243"/>
    </row>
    <row r="11" spans="1:10" s="201" customFormat="1" ht="30" customHeight="1" x14ac:dyDescent="0.25">
      <c r="A11" s="70">
        <v>3</v>
      </c>
      <c r="B11" s="71" t="s">
        <v>97</v>
      </c>
      <c r="C11" s="73">
        <v>432636000</v>
      </c>
      <c r="D11" s="73" t="s">
        <v>171</v>
      </c>
      <c r="E11" s="110"/>
      <c r="F11" s="212">
        <v>432636000</v>
      </c>
      <c r="G11" s="110"/>
      <c r="H11" s="110"/>
      <c r="I11" s="111"/>
      <c r="J11" s="55"/>
    </row>
    <row r="12" spans="1:10" s="201" customFormat="1" ht="46.9" customHeight="1" x14ac:dyDescent="0.25">
      <c r="A12" s="70">
        <v>4</v>
      </c>
      <c r="B12" s="71" t="s">
        <v>98</v>
      </c>
      <c r="C12" s="73">
        <v>6748100000</v>
      </c>
      <c r="D12" s="73" t="s">
        <v>171</v>
      </c>
      <c r="E12" s="131"/>
      <c r="F12" s="111">
        <v>6748100000</v>
      </c>
      <c r="G12" s="131"/>
      <c r="H12" s="131"/>
      <c r="I12" s="111"/>
      <c r="J12" s="55"/>
    </row>
    <row r="13" spans="1:10" s="201" customFormat="1" ht="30" customHeight="1" x14ac:dyDescent="0.25">
      <c r="A13" s="70">
        <v>5</v>
      </c>
      <c r="B13" s="71" t="s">
        <v>100</v>
      </c>
      <c r="C13" s="73">
        <f>+C14+C15</f>
        <v>702000000</v>
      </c>
      <c r="D13" s="73" t="s">
        <v>171</v>
      </c>
      <c r="E13" s="72"/>
      <c r="F13" s="197">
        <f>+F14+F15</f>
        <v>702000000</v>
      </c>
      <c r="G13" s="72"/>
      <c r="H13" s="72"/>
      <c r="I13" s="73"/>
      <c r="J13" s="55"/>
    </row>
    <row r="14" spans="1:10" s="201" customFormat="1" ht="30" customHeight="1" x14ac:dyDescent="0.25">
      <c r="A14" s="70"/>
      <c r="B14" s="109" t="s">
        <v>107</v>
      </c>
      <c r="C14" s="73">
        <v>689000000</v>
      </c>
      <c r="D14" s="73" t="s">
        <v>171</v>
      </c>
      <c r="E14" s="72"/>
      <c r="F14" s="198">
        <v>689000000</v>
      </c>
      <c r="G14" s="72"/>
      <c r="H14" s="72"/>
      <c r="I14" s="111"/>
      <c r="J14" s="55"/>
    </row>
    <row r="15" spans="1:10" s="201" customFormat="1" ht="30" customHeight="1" x14ac:dyDescent="0.25">
      <c r="A15" s="70"/>
      <c r="B15" s="210" t="s">
        <v>108</v>
      </c>
      <c r="C15" s="73">
        <v>13000000</v>
      </c>
      <c r="D15" s="73" t="s">
        <v>171</v>
      </c>
      <c r="E15" s="71"/>
      <c r="F15" s="199">
        <v>13000000</v>
      </c>
      <c r="G15" s="71"/>
      <c r="H15" s="71"/>
      <c r="I15" s="73"/>
      <c r="J15" s="55"/>
    </row>
    <row r="16" spans="1:10" s="204" customFormat="1" ht="27.6" customHeight="1" x14ac:dyDescent="0.25">
      <c r="A16" s="70">
        <v>6</v>
      </c>
      <c r="B16" s="202" t="s">
        <v>102</v>
      </c>
      <c r="C16" s="73">
        <v>25500000</v>
      </c>
      <c r="D16" s="73" t="s">
        <v>171</v>
      </c>
      <c r="E16" s="202"/>
      <c r="F16" s="118">
        <v>25500000</v>
      </c>
      <c r="G16" s="202"/>
      <c r="H16" s="202"/>
      <c r="I16" s="118"/>
      <c r="J16" s="203"/>
    </row>
    <row r="17" spans="1:10" s="204" customFormat="1" ht="27.6" customHeight="1" x14ac:dyDescent="0.25">
      <c r="A17" s="70">
        <v>7</v>
      </c>
      <c r="B17" s="202" t="s">
        <v>122</v>
      </c>
      <c r="C17" s="73">
        <v>64000000</v>
      </c>
      <c r="D17" s="73" t="s">
        <v>171</v>
      </c>
      <c r="E17" s="202"/>
      <c r="F17" s="118">
        <f>12000000+26000000*2</f>
        <v>64000000</v>
      </c>
      <c r="G17" s="244"/>
      <c r="H17" s="244"/>
      <c r="I17" s="211"/>
      <c r="J17" s="243"/>
    </row>
    <row r="18" spans="1:10" s="204" customFormat="1" ht="24" customHeight="1" x14ac:dyDescent="0.25">
      <c r="A18" s="70">
        <v>8</v>
      </c>
      <c r="B18" s="202" t="s">
        <v>103</v>
      </c>
      <c r="C18" s="73">
        <v>109400000</v>
      </c>
      <c r="D18" s="73" t="s">
        <v>101</v>
      </c>
      <c r="E18" s="202"/>
      <c r="F18" s="202"/>
      <c r="G18" s="211">
        <v>109400000</v>
      </c>
      <c r="H18" s="211"/>
      <c r="I18" s="211"/>
      <c r="J18" s="203"/>
    </row>
    <row r="19" spans="1:10" s="204" customFormat="1" ht="34.9" customHeight="1" x14ac:dyDescent="0.25">
      <c r="A19" s="70">
        <v>9</v>
      </c>
      <c r="B19" s="202" t="s">
        <v>104</v>
      </c>
      <c r="C19" s="73">
        <v>10000000</v>
      </c>
      <c r="D19" s="73" t="s">
        <v>101</v>
      </c>
      <c r="E19" s="202"/>
      <c r="F19" s="202"/>
      <c r="G19" s="211">
        <v>10000000</v>
      </c>
      <c r="H19" s="211"/>
      <c r="I19" s="211"/>
      <c r="J19" s="203"/>
    </row>
    <row r="20" spans="1:10" s="201" customFormat="1" ht="25.15" customHeight="1" x14ac:dyDescent="0.25">
      <c r="A20" s="70">
        <v>10</v>
      </c>
      <c r="B20" s="71" t="s">
        <v>124</v>
      </c>
      <c r="C20" s="73">
        <v>280600000</v>
      </c>
      <c r="D20" s="73" t="s">
        <v>101</v>
      </c>
      <c r="E20" s="202"/>
      <c r="F20" s="202"/>
      <c r="G20" s="73">
        <v>280600000</v>
      </c>
      <c r="H20" s="73"/>
      <c r="I20" s="73"/>
      <c r="J20" s="55"/>
    </row>
    <row r="21" spans="1:10" s="201" customFormat="1" ht="31.15" customHeight="1" x14ac:dyDescent="0.25">
      <c r="A21" s="64" t="s">
        <v>2</v>
      </c>
      <c r="B21" s="97" t="s">
        <v>82</v>
      </c>
      <c r="C21" s="65">
        <v>120000000</v>
      </c>
      <c r="D21" s="73"/>
      <c r="E21" s="205"/>
      <c r="F21" s="205"/>
      <c r="G21" s="205"/>
      <c r="H21" s="205"/>
      <c r="I21" s="65">
        <v>120000000</v>
      </c>
      <c r="J21" s="55"/>
    </row>
    <row r="22" spans="1:10" s="209" customFormat="1" ht="21" customHeight="1" x14ac:dyDescent="0.25">
      <c r="A22" s="64" t="s">
        <v>3</v>
      </c>
      <c r="B22" s="206" t="s">
        <v>75</v>
      </c>
      <c r="C22" s="65">
        <f>702000000+408851000</f>
        <v>1110851000</v>
      </c>
      <c r="D22" s="65"/>
      <c r="E22" s="206"/>
      <c r="F22" s="206"/>
      <c r="G22" s="206"/>
      <c r="H22" s="206"/>
      <c r="I22" s="207">
        <v>408851000</v>
      </c>
      <c r="J22" s="208"/>
    </row>
    <row r="25" spans="1:10" x14ac:dyDescent="0.25">
      <c r="C25" s="214"/>
      <c r="D25" s="214"/>
    </row>
  </sheetData>
  <mergeCells count="9">
    <mergeCell ref="A1:J1"/>
    <mergeCell ref="A2:J2"/>
    <mergeCell ref="A3:J3"/>
    <mergeCell ref="B5:B6"/>
    <mergeCell ref="A5:A6"/>
    <mergeCell ref="C5:C6"/>
    <mergeCell ref="E5:G5"/>
    <mergeCell ref="D5:D6"/>
    <mergeCell ref="J5:J6"/>
  </mergeCells>
  <pageMargins left="0.51" right="0.35" top="0.53" bottom="0.75" header="0.57999999999999996" footer="0.3"/>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O50"/>
  <sheetViews>
    <sheetView zoomScale="70" zoomScaleNormal="70" zoomScaleSheetLayoutView="85" workbookViewId="0">
      <selection activeCell="D11" sqref="D11"/>
    </sheetView>
  </sheetViews>
  <sheetFormatPr defaultColWidth="8.7109375" defaultRowHeight="18.75" x14ac:dyDescent="0.3"/>
  <cols>
    <col min="1" max="1" width="7.28515625" style="133" customWidth="1"/>
    <col min="2" max="2" width="55.7109375" style="134" customWidth="1"/>
    <col min="3" max="4" width="20.85546875" style="134" customWidth="1"/>
    <col min="5" max="7" width="19" style="134" customWidth="1"/>
    <col min="8" max="8" width="20.85546875" style="134" customWidth="1"/>
    <col min="9" max="11" width="19" style="134" customWidth="1"/>
    <col min="12" max="12" width="14.7109375" style="153" customWidth="1"/>
    <col min="13" max="13" width="12.28515625" style="134" hidden="1" customWidth="1"/>
    <col min="14" max="15" width="15.5703125" style="134" bestFit="1" customWidth="1"/>
    <col min="16" max="16384" width="8.7109375" style="134"/>
  </cols>
  <sheetData>
    <row r="1" spans="1:15" ht="24.6" customHeight="1" x14ac:dyDescent="0.3">
      <c r="A1" s="361" t="s">
        <v>120</v>
      </c>
      <c r="B1" s="361"/>
      <c r="C1" s="361"/>
      <c r="D1" s="361"/>
      <c r="E1" s="361"/>
      <c r="F1" s="361"/>
      <c r="G1" s="361"/>
      <c r="H1" s="361"/>
      <c r="I1" s="361"/>
      <c r="J1" s="361"/>
      <c r="K1" s="361"/>
      <c r="L1" s="361"/>
    </row>
    <row r="2" spans="1:15" ht="24.6" customHeight="1" x14ac:dyDescent="0.3">
      <c r="A2" s="361" t="s">
        <v>105</v>
      </c>
      <c r="B2" s="361"/>
      <c r="C2" s="361"/>
      <c r="D2" s="361"/>
      <c r="E2" s="361"/>
      <c r="F2" s="361"/>
      <c r="G2" s="361"/>
      <c r="H2" s="361"/>
      <c r="I2" s="361"/>
      <c r="J2" s="361"/>
      <c r="K2" s="361"/>
      <c r="L2" s="361"/>
    </row>
    <row r="3" spans="1:15" ht="24.6" customHeight="1" x14ac:dyDescent="0.3">
      <c r="A3" s="362" t="str">
        <f>+'05 ĐBXH'!A3</f>
        <v>(kèm theo Nghị quyết số 35/NQ-HĐND ngày 20/12/2025 của HĐND xã Mường Hung)</v>
      </c>
      <c r="B3" s="362"/>
      <c r="C3" s="362"/>
      <c r="D3" s="362"/>
      <c r="E3" s="362"/>
      <c r="F3" s="362"/>
      <c r="G3" s="362"/>
      <c r="H3" s="362"/>
      <c r="I3" s="362"/>
      <c r="J3" s="362"/>
      <c r="K3" s="362"/>
      <c r="L3" s="362"/>
    </row>
    <row r="4" spans="1:15" ht="24.6" customHeight="1" x14ac:dyDescent="0.3">
      <c r="I4" s="363" t="s">
        <v>42</v>
      </c>
      <c r="J4" s="363"/>
      <c r="K4" s="363"/>
      <c r="L4" s="363"/>
    </row>
    <row r="5" spans="1:15" s="135" customFormat="1" ht="24.6" customHeight="1" x14ac:dyDescent="0.25">
      <c r="A5" s="364" t="s">
        <v>0</v>
      </c>
      <c r="B5" s="359" t="s">
        <v>12</v>
      </c>
      <c r="C5" s="367" t="s">
        <v>165</v>
      </c>
      <c r="D5" s="369" t="s">
        <v>143</v>
      </c>
      <c r="E5" s="370"/>
      <c r="F5" s="370"/>
      <c r="G5" s="370"/>
      <c r="H5" s="370"/>
      <c r="I5" s="370"/>
      <c r="J5" s="371" t="s">
        <v>82</v>
      </c>
      <c r="K5" s="372" t="s">
        <v>161</v>
      </c>
      <c r="L5" s="359" t="s">
        <v>8</v>
      </c>
    </row>
    <row r="6" spans="1:15" s="135" customFormat="1" ht="50.45" customHeight="1" x14ac:dyDescent="0.25">
      <c r="A6" s="365"/>
      <c r="B6" s="366"/>
      <c r="C6" s="368"/>
      <c r="D6" s="136" t="s">
        <v>20</v>
      </c>
      <c r="E6" s="136" t="s">
        <v>21</v>
      </c>
      <c r="F6" s="136" t="s">
        <v>144</v>
      </c>
      <c r="G6" s="136" t="s">
        <v>170</v>
      </c>
      <c r="H6" s="136" t="s">
        <v>174</v>
      </c>
      <c r="I6" s="180" t="s">
        <v>175</v>
      </c>
      <c r="J6" s="372"/>
      <c r="K6" s="372"/>
      <c r="L6" s="360"/>
      <c r="O6" s="245"/>
    </row>
    <row r="7" spans="1:15" s="135" customFormat="1" ht="31.9" customHeight="1" x14ac:dyDescent="0.25">
      <c r="A7" s="181"/>
      <c r="B7" s="182" t="s">
        <v>145</v>
      </c>
      <c r="C7" s="136">
        <f t="shared" ref="C7:K7" si="0">+C8+C15+C37+C38</f>
        <v>28753000000</v>
      </c>
      <c r="D7" s="136">
        <f t="shared" si="0"/>
        <v>10178192000</v>
      </c>
      <c r="E7" s="136">
        <f t="shared" si="0"/>
        <v>5147100000</v>
      </c>
      <c r="F7" s="136">
        <f t="shared" si="0"/>
        <v>5868732000</v>
      </c>
      <c r="G7" s="136">
        <f t="shared" si="0"/>
        <v>1646000000</v>
      </c>
      <c r="H7" s="136">
        <f t="shared" si="0"/>
        <v>2582800000</v>
      </c>
      <c r="I7" s="136">
        <f t="shared" si="0"/>
        <v>1564122000</v>
      </c>
      <c r="J7" s="136">
        <f t="shared" si="0"/>
        <v>760700000</v>
      </c>
      <c r="K7" s="136">
        <f t="shared" si="0"/>
        <v>1005354000</v>
      </c>
      <c r="L7" s="138"/>
    </row>
    <row r="8" spans="1:15" s="139" customFormat="1" ht="31.9" customHeight="1" x14ac:dyDescent="0.25">
      <c r="A8" s="183" t="s">
        <v>1</v>
      </c>
      <c r="B8" s="184" t="s">
        <v>146</v>
      </c>
      <c r="C8" s="136">
        <f t="shared" ref="C8:I8" si="1">SUM(C9:C14)</f>
        <v>15529300000</v>
      </c>
      <c r="D8" s="136">
        <f t="shared" si="1"/>
        <v>4946000000</v>
      </c>
      <c r="E8" s="136">
        <f t="shared" si="1"/>
        <v>1742400000</v>
      </c>
      <c r="F8" s="136">
        <f t="shared" si="1"/>
        <v>4330300000</v>
      </c>
      <c r="G8" s="136">
        <f t="shared" si="1"/>
        <v>1566600000</v>
      </c>
      <c r="H8" s="136">
        <f t="shared" si="1"/>
        <v>1550300000</v>
      </c>
      <c r="I8" s="136">
        <f t="shared" si="1"/>
        <v>1393700000</v>
      </c>
      <c r="J8" s="136"/>
      <c r="K8" s="136"/>
      <c r="L8" s="137"/>
    </row>
    <row r="9" spans="1:15" s="139" customFormat="1" ht="31.9" customHeight="1" x14ac:dyDescent="0.25">
      <c r="A9" s="185">
        <v>1</v>
      </c>
      <c r="B9" s="186" t="s">
        <v>167</v>
      </c>
      <c r="C9" s="137">
        <f>SUM(D9:I9)</f>
        <v>10382400000</v>
      </c>
      <c r="D9" s="137">
        <v>3224700000</v>
      </c>
      <c r="E9" s="137">
        <v>1180700000</v>
      </c>
      <c r="F9" s="137">
        <v>2511000000</v>
      </c>
      <c r="G9" s="137">
        <v>1190000000</v>
      </c>
      <c r="H9" s="137">
        <v>1175000000</v>
      </c>
      <c r="I9" s="137">
        <v>1101000000</v>
      </c>
      <c r="J9" s="137"/>
      <c r="K9" s="136"/>
      <c r="L9" s="140"/>
      <c r="M9" s="140">
        <v>13</v>
      </c>
    </row>
    <row r="10" spans="1:15" s="139" customFormat="1" ht="31.9" customHeight="1" x14ac:dyDescent="0.25">
      <c r="A10" s="185">
        <v>2</v>
      </c>
      <c r="B10" s="141" t="s">
        <v>147</v>
      </c>
      <c r="C10" s="137">
        <f t="shared" ref="C10:C14" si="2">SUM(D10:I10)</f>
        <v>528900000</v>
      </c>
      <c r="D10" s="137">
        <v>166300000</v>
      </c>
      <c r="E10" s="137">
        <v>61700000</v>
      </c>
      <c r="F10" s="137">
        <v>131300000</v>
      </c>
      <c r="G10" s="137">
        <v>61600000</v>
      </c>
      <c r="H10" s="137">
        <v>60300000</v>
      </c>
      <c r="I10" s="137">
        <v>47700000</v>
      </c>
      <c r="J10" s="137"/>
      <c r="K10" s="136"/>
      <c r="L10" s="140"/>
      <c r="M10" s="140">
        <v>18</v>
      </c>
    </row>
    <row r="11" spans="1:15" s="139" customFormat="1" ht="31.9" customHeight="1" x14ac:dyDescent="0.25">
      <c r="A11" s="185">
        <v>3</v>
      </c>
      <c r="B11" s="187" t="s">
        <v>148</v>
      </c>
      <c r="C11" s="137">
        <f t="shared" si="2"/>
        <v>2450000000</v>
      </c>
      <c r="D11" s="137">
        <f>17*35000000</f>
        <v>595000000</v>
      </c>
      <c r="E11" s="137">
        <f>10*35000000</f>
        <v>350000000</v>
      </c>
      <c r="F11" s="137">
        <f>18*35000000</f>
        <v>630000000</v>
      </c>
      <c r="G11" s="137">
        <f>9*35000000</f>
        <v>315000000</v>
      </c>
      <c r="H11" s="137">
        <f>9*35000000</f>
        <v>315000000</v>
      </c>
      <c r="I11" s="137">
        <f>7*35000000</f>
        <v>245000000</v>
      </c>
      <c r="J11" s="137"/>
      <c r="K11" s="138"/>
      <c r="L11" s="140"/>
      <c r="M11" s="140">
        <v>13</v>
      </c>
    </row>
    <row r="12" spans="1:15" s="143" customFormat="1" ht="57.6" customHeight="1" x14ac:dyDescent="0.25">
      <c r="A12" s="185">
        <v>4</v>
      </c>
      <c r="B12" s="154" t="s">
        <v>300</v>
      </c>
      <c r="C12" s="137">
        <f t="shared" si="2"/>
        <v>960000000</v>
      </c>
      <c r="D12" s="188">
        <v>960000000</v>
      </c>
      <c r="E12" s="188"/>
      <c r="F12" s="188"/>
      <c r="G12" s="188"/>
      <c r="H12" s="188"/>
      <c r="I12" s="188"/>
      <c r="J12" s="188"/>
      <c r="K12" s="189"/>
      <c r="L12" s="300"/>
      <c r="M12" s="140">
        <v>13</v>
      </c>
    </row>
    <row r="13" spans="1:15" s="143" customFormat="1" ht="56.45" customHeight="1" x14ac:dyDescent="0.25">
      <c r="A13" s="185">
        <v>5</v>
      </c>
      <c r="B13" s="142" t="s">
        <v>163</v>
      </c>
      <c r="C13" s="137">
        <f t="shared" si="2"/>
        <v>1058000000</v>
      </c>
      <c r="D13" s="188"/>
      <c r="E13" s="188"/>
      <c r="F13" s="188">
        <f>+'B02'!F10</f>
        <v>1058000000</v>
      </c>
      <c r="G13" s="188"/>
      <c r="H13" s="188"/>
      <c r="I13" s="188"/>
      <c r="J13" s="188"/>
      <c r="K13" s="189"/>
      <c r="L13" s="300"/>
      <c r="M13" s="140">
        <v>13</v>
      </c>
    </row>
    <row r="14" spans="1:15" s="143" customFormat="1" ht="36.6" customHeight="1" x14ac:dyDescent="0.25">
      <c r="A14" s="185">
        <v>6</v>
      </c>
      <c r="B14" s="155" t="s">
        <v>162</v>
      </c>
      <c r="C14" s="137">
        <f t="shared" si="2"/>
        <v>150000000</v>
      </c>
      <c r="D14" s="188"/>
      <c r="E14" s="188">
        <v>150000000</v>
      </c>
      <c r="F14" s="188"/>
      <c r="G14" s="188"/>
      <c r="H14" s="188"/>
      <c r="I14" s="188"/>
      <c r="J14" s="188"/>
      <c r="K14" s="189"/>
      <c r="L14" s="140"/>
      <c r="M14" s="140"/>
    </row>
    <row r="15" spans="1:15" s="139" customFormat="1" ht="25.9" customHeight="1" x14ac:dyDescent="0.25">
      <c r="A15" s="190" t="s">
        <v>2</v>
      </c>
      <c r="B15" s="191" t="s">
        <v>23</v>
      </c>
      <c r="C15" s="192">
        <f>SUM(C16:C36)</f>
        <v>11457646000</v>
      </c>
      <c r="D15" s="192">
        <f t="shared" ref="D15:I15" si="3">SUM(D16:D36)</f>
        <v>5232192000</v>
      </c>
      <c r="E15" s="192">
        <f t="shared" si="3"/>
        <v>3404700000</v>
      </c>
      <c r="F15" s="192">
        <f t="shared" si="3"/>
        <v>1538432000</v>
      </c>
      <c r="G15" s="192">
        <f t="shared" si="3"/>
        <v>79400000</v>
      </c>
      <c r="H15" s="192">
        <f t="shared" si="3"/>
        <v>1032500000</v>
      </c>
      <c r="I15" s="192">
        <f t="shared" si="3"/>
        <v>170422000</v>
      </c>
      <c r="J15" s="192"/>
      <c r="K15" s="192"/>
      <c r="L15" s="140"/>
      <c r="M15" s="140"/>
    </row>
    <row r="16" spans="1:15" s="139" customFormat="1" ht="27.6" customHeight="1" x14ac:dyDescent="0.25">
      <c r="A16" s="185">
        <v>1</v>
      </c>
      <c r="B16" s="186" t="s">
        <v>151</v>
      </c>
      <c r="C16" s="137">
        <f>SUM(D16:K16)</f>
        <v>137591999.99999997</v>
      </c>
      <c r="D16" s="188">
        <f>(0.5+0.4*2+12*0.3)*2340000*12</f>
        <v>137591999.99999997</v>
      </c>
      <c r="E16" s="137"/>
      <c r="F16" s="137"/>
      <c r="G16" s="137"/>
      <c r="H16" s="137"/>
      <c r="I16" s="137">
        <v>0</v>
      </c>
      <c r="J16" s="137"/>
      <c r="K16" s="138"/>
      <c r="L16" s="140"/>
      <c r="M16" s="140">
        <v>12</v>
      </c>
    </row>
    <row r="17" spans="1:14" s="139" customFormat="1" ht="31.5" x14ac:dyDescent="0.25">
      <c r="A17" s="185">
        <v>2</v>
      </c>
      <c r="B17" s="186" t="s">
        <v>106</v>
      </c>
      <c r="C17" s="137">
        <f t="shared" ref="C17:C36" si="4">SUM(D17:K17)</f>
        <v>210600000</v>
      </c>
      <c r="D17" s="137">
        <v>210600000</v>
      </c>
      <c r="E17" s="137"/>
      <c r="F17" s="137"/>
      <c r="G17" s="137"/>
      <c r="H17" s="137"/>
      <c r="I17" s="137"/>
      <c r="J17" s="137"/>
      <c r="K17" s="138"/>
      <c r="L17" s="140"/>
      <c r="M17" s="140">
        <v>12</v>
      </c>
    </row>
    <row r="18" spans="1:14" s="139" customFormat="1" ht="24.6" customHeight="1" x14ac:dyDescent="0.25">
      <c r="A18" s="185">
        <v>3</v>
      </c>
      <c r="B18" s="186" t="s">
        <v>126</v>
      </c>
      <c r="C18" s="137">
        <f t="shared" si="4"/>
        <v>10000000</v>
      </c>
      <c r="D18" s="137"/>
      <c r="E18" s="137">
        <v>10000000</v>
      </c>
      <c r="F18" s="193"/>
      <c r="G18" s="137"/>
      <c r="H18" s="137"/>
      <c r="I18" s="137"/>
      <c r="J18" s="137"/>
      <c r="K18" s="138"/>
      <c r="L18" s="140"/>
      <c r="M18" s="140">
        <v>12</v>
      </c>
    </row>
    <row r="19" spans="1:14" s="139" customFormat="1" ht="24.6" customHeight="1" x14ac:dyDescent="0.25">
      <c r="A19" s="185">
        <v>4</v>
      </c>
      <c r="B19" s="186" t="s">
        <v>127</v>
      </c>
      <c r="C19" s="137">
        <f t="shared" si="4"/>
        <v>15000000</v>
      </c>
      <c r="D19" s="137"/>
      <c r="E19" s="137">
        <v>15000000</v>
      </c>
      <c r="F19" s="194"/>
      <c r="G19" s="137"/>
      <c r="H19" s="137"/>
      <c r="I19" s="137"/>
      <c r="J19" s="137"/>
      <c r="K19" s="138"/>
      <c r="L19" s="140"/>
      <c r="M19" s="140">
        <v>12</v>
      </c>
    </row>
    <row r="20" spans="1:14" s="139" customFormat="1" ht="47.25" x14ac:dyDescent="0.25">
      <c r="A20" s="185">
        <v>5</v>
      </c>
      <c r="B20" s="186" t="s">
        <v>121</v>
      </c>
      <c r="C20" s="137">
        <f t="shared" si="4"/>
        <v>374000000</v>
      </c>
      <c r="D20" s="137"/>
      <c r="E20" s="137">
        <v>374000000</v>
      </c>
      <c r="F20" s="137"/>
      <c r="G20" s="137"/>
      <c r="H20" s="137"/>
      <c r="I20" s="137"/>
      <c r="J20" s="137"/>
      <c r="K20" s="138"/>
      <c r="L20" s="140"/>
      <c r="M20" s="140">
        <v>12</v>
      </c>
    </row>
    <row r="21" spans="1:14" s="143" customFormat="1" ht="38.450000000000003" customHeight="1" x14ac:dyDescent="0.25">
      <c r="A21" s="185">
        <v>6</v>
      </c>
      <c r="B21" s="195" t="s">
        <v>149</v>
      </c>
      <c r="C21" s="137">
        <f t="shared" si="4"/>
        <v>530000000</v>
      </c>
      <c r="D21" s="188"/>
      <c r="E21" s="188">
        <v>30000000</v>
      </c>
      <c r="F21" s="188"/>
      <c r="G21" s="188"/>
      <c r="H21" s="188">
        <v>500000000</v>
      </c>
      <c r="I21" s="188"/>
      <c r="J21" s="188"/>
      <c r="K21" s="189"/>
      <c r="L21" s="140"/>
      <c r="M21" s="140">
        <v>12</v>
      </c>
    </row>
    <row r="22" spans="1:14" s="143" customFormat="1" ht="55.15" customHeight="1" x14ac:dyDescent="0.25">
      <c r="A22" s="185">
        <v>7</v>
      </c>
      <c r="B22" s="195" t="s">
        <v>159</v>
      </c>
      <c r="C22" s="137">
        <f t="shared" si="4"/>
        <v>277900000</v>
      </c>
      <c r="D22" s="188"/>
      <c r="E22" s="188">
        <v>39700000</v>
      </c>
      <c r="F22" s="188">
        <v>101300000</v>
      </c>
      <c r="G22" s="188">
        <v>79400000</v>
      </c>
      <c r="H22" s="188">
        <v>57500000</v>
      </c>
      <c r="I22" s="188"/>
      <c r="J22" s="188"/>
      <c r="K22" s="189"/>
      <c r="L22" s="140"/>
      <c r="M22" s="140">
        <v>12</v>
      </c>
    </row>
    <row r="23" spans="1:14" s="139" customFormat="1" ht="59.45" customHeight="1" x14ac:dyDescent="0.25">
      <c r="A23" s="185">
        <v>8</v>
      </c>
      <c r="B23" s="196" t="s">
        <v>160</v>
      </c>
      <c r="C23" s="137">
        <f t="shared" si="4"/>
        <v>8457132000</v>
      </c>
      <c r="D23" s="137">
        <v>4884000000</v>
      </c>
      <c r="E23" s="137">
        <v>2936000000</v>
      </c>
      <c r="F23" s="137">
        <v>637132000</v>
      </c>
      <c r="G23" s="137"/>
      <c r="H23" s="137"/>
      <c r="I23" s="137"/>
      <c r="J23" s="137"/>
      <c r="K23" s="138"/>
      <c r="L23" s="140"/>
      <c r="M23" s="140">
        <v>12</v>
      </c>
    </row>
    <row r="24" spans="1:14" s="139" customFormat="1" ht="24.6" customHeight="1" x14ac:dyDescent="0.25">
      <c r="A24" s="185">
        <v>9</v>
      </c>
      <c r="B24" s="186" t="s">
        <v>180</v>
      </c>
      <c r="C24" s="137">
        <f t="shared" si="4"/>
        <v>20000000</v>
      </c>
      <c r="D24" s="137"/>
      <c r="E24" s="137"/>
      <c r="F24" s="137">
        <v>20000000</v>
      </c>
      <c r="G24" s="137"/>
      <c r="H24" s="137"/>
      <c r="I24" s="137"/>
      <c r="J24" s="137"/>
      <c r="K24" s="138"/>
      <c r="L24" s="140"/>
      <c r="M24" s="140">
        <v>12</v>
      </c>
    </row>
    <row r="25" spans="1:14" s="139" customFormat="1" ht="39" customHeight="1" x14ac:dyDescent="0.25">
      <c r="A25" s="185">
        <v>10</v>
      </c>
      <c r="B25" s="186" t="s">
        <v>153</v>
      </c>
      <c r="C25" s="137">
        <f t="shared" si="4"/>
        <v>30000000</v>
      </c>
      <c r="D25" s="137"/>
      <c r="E25" s="137"/>
      <c r="F25" s="137">
        <v>30000000</v>
      </c>
      <c r="G25" s="137"/>
      <c r="H25" s="137"/>
      <c r="I25" s="137"/>
      <c r="J25" s="137"/>
      <c r="K25" s="138"/>
      <c r="L25" s="140"/>
      <c r="M25" s="140">
        <v>12</v>
      </c>
    </row>
    <row r="26" spans="1:14" s="139" customFormat="1" ht="23.45" customHeight="1" x14ac:dyDescent="0.25">
      <c r="A26" s="185">
        <v>11</v>
      </c>
      <c r="B26" s="186" t="s">
        <v>128</v>
      </c>
      <c r="C26" s="137">
        <f t="shared" si="4"/>
        <v>50000000</v>
      </c>
      <c r="D26" s="137"/>
      <c r="E26" s="137"/>
      <c r="F26" s="137">
        <v>50000000</v>
      </c>
      <c r="G26" s="137"/>
      <c r="H26" s="137"/>
      <c r="I26" s="137"/>
      <c r="J26" s="137"/>
      <c r="K26" s="138"/>
      <c r="L26" s="140"/>
      <c r="M26" s="140">
        <v>12</v>
      </c>
    </row>
    <row r="27" spans="1:14" s="139" customFormat="1" ht="38.450000000000003" customHeight="1" x14ac:dyDescent="0.25">
      <c r="A27" s="185">
        <v>12</v>
      </c>
      <c r="B27" s="186" t="s">
        <v>164</v>
      </c>
      <c r="C27" s="137">
        <f t="shared" si="4"/>
        <v>580000000</v>
      </c>
      <c r="D27" s="137"/>
      <c r="E27" s="137"/>
      <c r="F27" s="137">
        <v>580000000</v>
      </c>
      <c r="G27" s="137"/>
      <c r="H27" s="137"/>
      <c r="I27" s="137"/>
      <c r="J27" s="137"/>
      <c r="K27" s="138"/>
      <c r="L27" s="300"/>
      <c r="M27" s="140">
        <v>12</v>
      </c>
      <c r="N27" s="143"/>
    </row>
    <row r="28" spans="1:14" s="139" customFormat="1" ht="38.450000000000003" customHeight="1" x14ac:dyDescent="0.25">
      <c r="A28" s="185">
        <v>13</v>
      </c>
      <c r="B28" s="186" t="s">
        <v>308</v>
      </c>
      <c r="C28" s="137">
        <f t="shared" si="4"/>
        <v>120000000</v>
      </c>
      <c r="D28" s="137"/>
      <c r="E28" s="137"/>
      <c r="F28" s="137">
        <v>120000000</v>
      </c>
      <c r="G28" s="137"/>
      <c r="H28" s="137"/>
      <c r="I28" s="137"/>
      <c r="J28" s="137"/>
      <c r="K28" s="138"/>
      <c r="L28" s="140"/>
      <c r="M28" s="140"/>
      <c r="N28" s="143"/>
    </row>
    <row r="29" spans="1:14" s="139" customFormat="1" ht="29.45" customHeight="1" x14ac:dyDescent="0.25">
      <c r="A29" s="185">
        <v>14</v>
      </c>
      <c r="B29" s="186" t="s">
        <v>168</v>
      </c>
      <c r="C29" s="137">
        <f t="shared" si="4"/>
        <v>25000000</v>
      </c>
      <c r="D29" s="137"/>
      <c r="E29" s="137"/>
      <c r="F29" s="137"/>
      <c r="G29" s="137"/>
      <c r="H29" s="137">
        <v>25000000</v>
      </c>
      <c r="I29" s="137"/>
      <c r="J29" s="137"/>
      <c r="K29" s="138"/>
      <c r="L29" s="140"/>
      <c r="M29" s="140"/>
    </row>
    <row r="30" spans="1:14" s="143" customFormat="1" ht="24" customHeight="1" x14ac:dyDescent="0.25">
      <c r="A30" s="185">
        <v>15</v>
      </c>
      <c r="B30" s="195" t="s">
        <v>157</v>
      </c>
      <c r="C30" s="137">
        <f t="shared" si="4"/>
        <v>400000000</v>
      </c>
      <c r="D30" s="188"/>
      <c r="E30" s="188"/>
      <c r="F30" s="188"/>
      <c r="G30" s="188"/>
      <c r="H30" s="188">
        <v>400000000</v>
      </c>
      <c r="I30" s="188"/>
      <c r="J30" s="188"/>
      <c r="K30" s="189"/>
      <c r="L30" s="140"/>
      <c r="M30" s="140">
        <v>12</v>
      </c>
    </row>
    <row r="31" spans="1:14" s="143" customFormat="1" ht="27" customHeight="1" x14ac:dyDescent="0.25">
      <c r="A31" s="185">
        <v>16</v>
      </c>
      <c r="B31" s="195" t="s">
        <v>150</v>
      </c>
      <c r="C31" s="137">
        <f t="shared" si="4"/>
        <v>50000000</v>
      </c>
      <c r="D31" s="188"/>
      <c r="E31" s="188"/>
      <c r="F31" s="188"/>
      <c r="G31" s="188"/>
      <c r="H31" s="188">
        <v>50000000</v>
      </c>
      <c r="I31" s="188"/>
      <c r="J31" s="188"/>
      <c r="K31" s="189"/>
      <c r="L31" s="140"/>
      <c r="M31" s="140"/>
    </row>
    <row r="32" spans="1:14" s="139" customFormat="1" ht="22.15" customHeight="1" x14ac:dyDescent="0.25">
      <c r="A32" s="185">
        <v>17</v>
      </c>
      <c r="B32" s="186" t="s">
        <v>169</v>
      </c>
      <c r="C32" s="137">
        <f t="shared" si="4"/>
        <v>20000000</v>
      </c>
      <c r="D32" s="137"/>
      <c r="E32" s="137"/>
      <c r="F32" s="137"/>
      <c r="G32" s="137"/>
      <c r="H32" s="137"/>
      <c r="I32" s="137">
        <v>20000000</v>
      </c>
      <c r="J32" s="137"/>
      <c r="K32" s="138"/>
      <c r="L32" s="140"/>
      <c r="M32" s="140">
        <v>12</v>
      </c>
    </row>
    <row r="33" spans="1:15" s="139" customFormat="1" ht="31.5" x14ac:dyDescent="0.25">
      <c r="A33" s="185">
        <v>18</v>
      </c>
      <c r="B33" s="144" t="s">
        <v>158</v>
      </c>
      <c r="C33" s="137">
        <f t="shared" si="4"/>
        <v>30000000</v>
      </c>
      <c r="D33" s="137"/>
      <c r="E33" s="137"/>
      <c r="F33" s="137"/>
      <c r="G33" s="137"/>
      <c r="H33" s="137"/>
      <c r="I33" s="137">
        <v>30000000</v>
      </c>
      <c r="J33" s="137"/>
      <c r="K33" s="138"/>
      <c r="L33" s="140"/>
      <c r="M33" s="140">
        <v>12</v>
      </c>
    </row>
    <row r="34" spans="1:15" s="139" customFormat="1" ht="35.450000000000003" customHeight="1" x14ac:dyDescent="0.25">
      <c r="A34" s="185">
        <v>19</v>
      </c>
      <c r="B34" s="145" t="s">
        <v>152</v>
      </c>
      <c r="C34" s="137">
        <f t="shared" si="4"/>
        <v>30000000</v>
      </c>
      <c r="D34" s="137"/>
      <c r="E34" s="137"/>
      <c r="F34" s="137"/>
      <c r="G34" s="137"/>
      <c r="H34" s="137"/>
      <c r="I34" s="137">
        <v>30000000</v>
      </c>
      <c r="J34" s="137"/>
      <c r="K34" s="138"/>
      <c r="L34" s="140"/>
      <c r="M34" s="140">
        <v>12</v>
      </c>
    </row>
    <row r="35" spans="1:15" s="143" customFormat="1" ht="33" customHeight="1" x14ac:dyDescent="0.25">
      <c r="A35" s="185">
        <v>20</v>
      </c>
      <c r="B35" s="234" t="s">
        <v>181</v>
      </c>
      <c r="C35" s="188">
        <f t="shared" si="4"/>
        <v>16422000</v>
      </c>
      <c r="D35" s="188"/>
      <c r="E35" s="188"/>
      <c r="F35" s="188"/>
      <c r="G35" s="188"/>
      <c r="H35" s="188"/>
      <c r="I35" s="188">
        <f>16000*22*12*3+750000*5</f>
        <v>16422000</v>
      </c>
      <c r="J35" s="188"/>
      <c r="K35" s="189"/>
      <c r="L35" s="235"/>
      <c r="M35" s="235">
        <v>12</v>
      </c>
    </row>
    <row r="36" spans="1:15" s="143" customFormat="1" ht="33" customHeight="1" x14ac:dyDescent="0.25">
      <c r="A36" s="301">
        <v>21</v>
      </c>
      <c r="B36" s="302" t="s">
        <v>309</v>
      </c>
      <c r="C36" s="188">
        <f t="shared" si="4"/>
        <v>74000000</v>
      </c>
      <c r="D36" s="303"/>
      <c r="E36" s="303"/>
      <c r="F36" s="303"/>
      <c r="G36" s="303"/>
      <c r="H36" s="303"/>
      <c r="I36" s="303">
        <v>74000000</v>
      </c>
      <c r="J36" s="303"/>
      <c r="K36" s="304"/>
      <c r="L36" s="305"/>
      <c r="M36" s="305"/>
    </row>
    <row r="37" spans="1:15" s="241" customFormat="1" ht="34.15" customHeight="1" x14ac:dyDescent="0.25">
      <c r="A37" s="236" t="s">
        <v>3</v>
      </c>
      <c r="B37" s="237" t="s">
        <v>82</v>
      </c>
      <c r="C37" s="238">
        <f>SUM(D37:K37)</f>
        <v>760700000</v>
      </c>
      <c r="D37" s="238"/>
      <c r="E37" s="238"/>
      <c r="F37" s="238"/>
      <c r="G37" s="238"/>
      <c r="H37" s="238"/>
      <c r="I37" s="238"/>
      <c r="J37" s="238">
        <v>760700000</v>
      </c>
      <c r="K37" s="239"/>
      <c r="L37" s="240"/>
      <c r="M37" s="240">
        <v>13</v>
      </c>
    </row>
    <row r="38" spans="1:15" s="146" customFormat="1" ht="26.45" customHeight="1" x14ac:dyDescent="0.25">
      <c r="A38" s="181" t="s">
        <v>116</v>
      </c>
      <c r="B38" s="179" t="s">
        <v>75</v>
      </c>
      <c r="C38" s="242">
        <v>1005354000</v>
      </c>
      <c r="D38" s="192"/>
      <c r="E38" s="192"/>
      <c r="F38" s="192"/>
      <c r="G38" s="192"/>
      <c r="H38" s="192"/>
      <c r="I38" s="192"/>
      <c r="J38" s="192"/>
      <c r="K38" s="136">
        <v>1005354000</v>
      </c>
      <c r="L38" s="140"/>
      <c r="M38" s="152">
        <v>12</v>
      </c>
      <c r="N38" s="178"/>
      <c r="O38" s="178"/>
    </row>
    <row r="39" spans="1:15" s="146" customFormat="1" x14ac:dyDescent="0.25">
      <c r="A39" s="147"/>
      <c r="B39" s="148"/>
      <c r="C39" s="149"/>
      <c r="D39" s="150"/>
      <c r="E39" s="150"/>
      <c r="F39" s="150"/>
      <c r="G39" s="150"/>
      <c r="H39" s="150"/>
      <c r="I39" s="150"/>
      <c r="J39" s="150"/>
      <c r="K39" s="151"/>
      <c r="L39" s="152"/>
    </row>
    <row r="40" spans="1:15" s="146" customFormat="1" x14ac:dyDescent="0.25">
      <c r="A40" s="147"/>
      <c r="B40" s="148"/>
      <c r="C40" s="149"/>
      <c r="D40" s="150"/>
      <c r="E40" s="150"/>
      <c r="F40" s="150"/>
      <c r="G40" s="150"/>
      <c r="H40" s="150"/>
      <c r="I40" s="150"/>
      <c r="J40" s="150"/>
      <c r="K40" s="151"/>
      <c r="L40" s="152"/>
    </row>
    <row r="41" spans="1:15" s="146" customFormat="1" x14ac:dyDescent="0.25">
      <c r="A41" s="147"/>
      <c r="B41" s="148"/>
      <c r="C41" s="149"/>
      <c r="D41" s="150"/>
      <c r="E41" s="150"/>
      <c r="F41" s="150"/>
      <c r="G41" s="150"/>
      <c r="H41" s="150"/>
      <c r="I41" s="150"/>
      <c r="J41" s="150"/>
      <c r="K41" s="151"/>
      <c r="L41" s="152"/>
    </row>
    <row r="42" spans="1:15" s="146" customFormat="1" x14ac:dyDescent="0.25">
      <c r="A42" s="147"/>
      <c r="B42" s="148"/>
      <c r="C42" s="149"/>
      <c r="D42" s="150"/>
      <c r="E42" s="150"/>
      <c r="F42" s="150"/>
      <c r="G42" s="150"/>
      <c r="H42" s="150"/>
      <c r="I42" s="150"/>
      <c r="J42" s="150"/>
      <c r="K42" s="151"/>
      <c r="L42" s="152"/>
    </row>
    <row r="43" spans="1:15" s="146" customFormat="1" x14ac:dyDescent="0.25">
      <c r="A43" s="147"/>
      <c r="B43" s="148"/>
      <c r="C43" s="149"/>
      <c r="D43" s="150"/>
      <c r="E43" s="150"/>
      <c r="F43" s="150"/>
      <c r="G43" s="150"/>
      <c r="H43" s="150"/>
      <c r="I43" s="150"/>
      <c r="J43" s="150"/>
      <c r="K43" s="151"/>
      <c r="L43" s="152"/>
    </row>
    <row r="44" spans="1:15" s="146" customFormat="1" x14ac:dyDescent="0.25">
      <c r="A44" s="147"/>
      <c r="B44" s="148"/>
      <c r="C44" s="149"/>
      <c r="D44" s="150"/>
      <c r="E44" s="150"/>
      <c r="F44" s="150"/>
      <c r="G44" s="150"/>
      <c r="H44" s="150"/>
      <c r="I44" s="150"/>
      <c r="J44" s="150"/>
      <c r="K44" s="151"/>
      <c r="L44" s="152"/>
    </row>
    <row r="45" spans="1:15" s="146" customFormat="1" x14ac:dyDescent="0.25">
      <c r="A45" s="147"/>
      <c r="B45" s="148"/>
      <c r="C45" s="149"/>
      <c r="D45" s="150"/>
      <c r="E45" s="150"/>
      <c r="F45" s="150"/>
      <c r="G45" s="150"/>
      <c r="H45" s="150"/>
      <c r="I45" s="150"/>
      <c r="J45" s="150"/>
      <c r="K45" s="151"/>
      <c r="L45" s="152"/>
    </row>
    <row r="46" spans="1:15" s="146" customFormat="1" x14ac:dyDescent="0.25">
      <c r="A46" s="147"/>
      <c r="B46" s="148"/>
      <c r="C46" s="149"/>
      <c r="D46" s="150"/>
      <c r="E46" s="150"/>
      <c r="F46" s="150"/>
      <c r="G46" s="150"/>
      <c r="H46" s="150"/>
      <c r="I46" s="150"/>
      <c r="J46" s="150"/>
      <c r="K46" s="151"/>
      <c r="L46" s="152"/>
    </row>
    <row r="47" spans="1:15" s="146" customFormat="1" x14ac:dyDescent="0.25">
      <c r="A47" s="147"/>
      <c r="B47" s="148"/>
      <c r="C47" s="149"/>
      <c r="D47" s="150"/>
      <c r="E47" s="150"/>
      <c r="F47" s="150"/>
      <c r="G47" s="150"/>
      <c r="H47" s="150"/>
      <c r="I47" s="150"/>
      <c r="J47" s="150"/>
      <c r="K47" s="151"/>
      <c r="L47" s="152"/>
    </row>
    <row r="48" spans="1:15" s="146" customFormat="1" x14ac:dyDescent="0.25">
      <c r="A48" s="147"/>
      <c r="B48" s="148"/>
      <c r="C48" s="149"/>
      <c r="D48" s="150"/>
      <c r="E48" s="150"/>
      <c r="F48" s="150"/>
      <c r="G48" s="150"/>
      <c r="H48" s="150"/>
      <c r="I48" s="150"/>
      <c r="J48" s="150"/>
      <c r="K48" s="151"/>
      <c r="L48" s="152"/>
    </row>
    <row r="49" spans="1:12" s="146" customFormat="1" x14ac:dyDescent="0.25">
      <c r="A49" s="147"/>
      <c r="B49" s="148"/>
      <c r="C49" s="149"/>
      <c r="D49" s="150"/>
      <c r="E49" s="150"/>
      <c r="F49" s="150"/>
      <c r="G49" s="150"/>
      <c r="H49" s="150"/>
      <c r="I49" s="150"/>
      <c r="J49" s="150"/>
      <c r="K49" s="151"/>
      <c r="L49" s="152"/>
    </row>
    <row r="50" spans="1:12" s="146" customFormat="1" x14ac:dyDescent="0.25">
      <c r="A50" s="147"/>
      <c r="B50" s="148"/>
      <c r="C50" s="149"/>
      <c r="D50" s="150"/>
      <c r="E50" s="150"/>
      <c r="F50" s="150"/>
      <c r="G50" s="150"/>
      <c r="H50" s="150"/>
      <c r="I50" s="150"/>
      <c r="J50" s="150"/>
      <c r="K50" s="151"/>
      <c r="L50" s="152"/>
    </row>
  </sheetData>
  <mergeCells count="11">
    <mergeCell ref="L5:L6"/>
    <mergeCell ref="A1:L1"/>
    <mergeCell ref="A2:L2"/>
    <mergeCell ref="A3:L3"/>
    <mergeCell ref="I4:L4"/>
    <mergeCell ref="A5:A6"/>
    <mergeCell ref="B5:B6"/>
    <mergeCell ref="C5:C6"/>
    <mergeCell ref="D5:I5"/>
    <mergeCell ref="J5:J6"/>
    <mergeCell ref="K5:K6"/>
  </mergeCells>
  <pageMargins left="0.25" right="0.25" top="0.38" bottom="0.37"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Chi</vt:lpstr>
      <vt:lpstr>01 KT</vt:lpstr>
      <vt:lpstr>02 GD</vt:lpstr>
      <vt:lpstr>PB01</vt:lpstr>
      <vt:lpstr>03 VH</vt:lpstr>
      <vt:lpstr>04 YT</vt:lpstr>
      <vt:lpstr>05 ĐBXH</vt:lpstr>
      <vt:lpstr>06 QLHC</vt:lpstr>
      <vt:lpstr>B02</vt:lpstr>
      <vt:lpstr>B03</vt:lpstr>
      <vt:lpstr>07 QPAN</vt:lpstr>
      <vt:lpstr>TĐKT</vt:lpstr>
      <vt:lpstr>CCTL </vt:lpstr>
      <vt:lpstr>Chưa phân bổ</vt:lpstr>
      <vt:lpstr>'01 KT'!Print_Area</vt:lpstr>
      <vt:lpstr>'06 QLHC'!Print_Area</vt:lpstr>
      <vt:lpstr>'06 QLHC'!Print_Titles</vt:lpstr>
      <vt:lpstr>'B03'!Print_Titles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2025-12-18T02:53:14Z</cp:lastPrinted>
  <dcterms:created xsi:type="dcterms:W3CDTF">2025-06-22T13:37:49Z</dcterms:created>
  <dcterms:modified xsi:type="dcterms:W3CDTF">2026-01-06T10:08:49Z</dcterms:modified>
</cp:coreProperties>
</file>